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40" windowHeight="11715" tabRatio="864"/>
  </bookViews>
  <sheets>
    <sheet name="OV" sheetId="10" r:id="rId1"/>
    <sheet name="Odabir lista" sheetId="21" r:id="rId2"/>
    <sheet name="DP-2020_L" sheetId="16" r:id="rId3"/>
    <sheet name="DP-2020_K" sheetId="18" r:id="rId4"/>
    <sheet name="JP-2020-klas." sheetId="2" r:id="rId5"/>
    <sheet name="JP-2020-hibr." sheetId="5" r:id="rId6"/>
    <sheet name="JP-el. H2" sheetId="7" r:id="rId7"/>
    <sheet name="DP-2021_L" sheetId="17" r:id="rId8"/>
    <sheet name="DP-2021_K" sheetId="19" r:id="rId9"/>
    <sheet name="JP-2021-klas." sheetId="3" r:id="rId10"/>
    <sheet name="JP-2021-hibr." sheetId="6" r:id="rId11"/>
    <sheet name="sve flote" sheetId="1" r:id="rId12"/>
  </sheets>
  <externalReferences>
    <externalReference r:id="rId1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6" l="1"/>
  <c r="E37" i="6"/>
  <c r="E36" i="6"/>
  <c r="E16" i="6"/>
  <c r="E15" i="6"/>
  <c r="E37" i="7"/>
  <c r="E16" i="7"/>
  <c r="E57" i="5"/>
  <c r="E37" i="5"/>
  <c r="E36" i="5"/>
  <c r="E16" i="5"/>
  <c r="E15" i="5"/>
  <c r="G24" i="19"/>
  <c r="G23" i="19"/>
  <c r="G22" i="19"/>
  <c r="F24" i="19"/>
  <c r="F23" i="19"/>
  <c r="F22" i="19"/>
  <c r="G24" i="17"/>
  <c r="G23" i="17"/>
  <c r="G22" i="17"/>
  <c r="F24" i="17"/>
  <c r="F23" i="17"/>
  <c r="F22" i="17"/>
  <c r="G24" i="18"/>
  <c r="G23" i="18"/>
  <c r="G22" i="18"/>
  <c r="F24" i="18"/>
  <c r="F23" i="18"/>
  <c r="F22" i="18"/>
  <c r="G24" i="16"/>
  <c r="G23" i="16"/>
  <c r="G22" i="16"/>
  <c r="F24" i="16"/>
  <c r="F23" i="16"/>
  <c r="F22" i="16"/>
  <c r="D17" i="19" l="1"/>
  <c r="E17" i="19"/>
  <c r="D18" i="19"/>
  <c r="E18" i="19"/>
  <c r="E16" i="19"/>
  <c r="D16" i="19"/>
  <c r="D17" i="17"/>
  <c r="E17" i="17"/>
  <c r="D18" i="17"/>
  <c r="E18" i="17"/>
  <c r="E16" i="17"/>
  <c r="D16" i="17"/>
  <c r="E17" i="18"/>
  <c r="E18" i="18"/>
  <c r="D17" i="18"/>
  <c r="D18" i="18"/>
  <c r="E16" i="18"/>
  <c r="D16" i="18"/>
  <c r="E17" i="16"/>
  <c r="E18" i="16"/>
  <c r="D17" i="16"/>
  <c r="D18" i="16"/>
  <c r="E16" i="16"/>
  <c r="D16" i="16"/>
  <c r="E55" i="6" l="1"/>
  <c r="E55" i="3"/>
  <c r="E55" i="7" l="1"/>
  <c r="E55" i="5"/>
  <c r="E55" i="2"/>
  <c r="F18" i="19" l="1"/>
  <c r="F17" i="19"/>
  <c r="F16" i="19"/>
  <c r="F18" i="18"/>
  <c r="F17" i="18"/>
  <c r="F16" i="18"/>
  <c r="F17" i="17"/>
  <c r="F16" i="17"/>
  <c r="F18" i="17"/>
  <c r="F16" i="16" l="1"/>
  <c r="F17" i="16"/>
  <c r="F18" i="16"/>
  <c r="E36" i="7" l="1"/>
  <c r="E34" i="7"/>
  <c r="E13" i="7"/>
  <c r="E34" i="6"/>
  <c r="E13" i="6"/>
  <c r="E34" i="5"/>
  <c r="E13" i="5"/>
  <c r="E36" i="3"/>
  <c r="E15" i="3"/>
  <c r="E34" i="3"/>
  <c r="E13" i="3"/>
  <c r="E57" i="2"/>
  <c r="E36" i="2"/>
  <c r="E34" i="2"/>
  <c r="E15" i="2" l="1"/>
  <c r="E13" i="2"/>
  <c r="K61" i="1"/>
  <c r="K60" i="1"/>
  <c r="K59" i="1"/>
  <c r="K53" i="1"/>
  <c r="K52" i="1"/>
  <c r="K51" i="1"/>
  <c r="K45" i="1"/>
  <c r="K44" i="1"/>
  <c r="K43" i="1"/>
  <c r="I37" i="1"/>
  <c r="L37" i="1" s="1"/>
  <c r="H37" i="1"/>
  <c r="K37" i="1" s="1"/>
  <c r="I36" i="1"/>
  <c r="L36" i="1" s="1"/>
  <c r="H36" i="1"/>
  <c r="K36" i="1" s="1"/>
  <c r="I35" i="1"/>
  <c r="L35" i="1" s="1"/>
  <c r="H35" i="1"/>
  <c r="K35" i="1" s="1"/>
  <c r="I27" i="1"/>
  <c r="I29" i="1"/>
  <c r="H29" i="1"/>
  <c r="I28" i="1"/>
  <c r="H28" i="1"/>
  <c r="H27" i="1"/>
  <c r="I21" i="1"/>
  <c r="I20" i="1"/>
  <c r="H21" i="1"/>
  <c r="H20" i="1"/>
  <c r="H19" i="1"/>
  <c r="F21" i="1"/>
  <c r="F20" i="1"/>
  <c r="E21" i="1"/>
  <c r="E20" i="1"/>
  <c r="E19" i="1"/>
  <c r="K27" i="1" l="1"/>
  <c r="E22" i="16"/>
  <c r="E28" i="16" s="1"/>
  <c r="E22" i="18"/>
  <c r="E22" i="19"/>
  <c r="L29" i="1"/>
  <c r="D24" i="16"/>
  <c r="D24" i="17"/>
  <c r="D24" i="18"/>
  <c r="D24" i="19"/>
  <c r="K28" i="1"/>
  <c r="E23" i="19"/>
  <c r="E23" i="17"/>
  <c r="E23" i="18"/>
  <c r="E23" i="16"/>
  <c r="D22" i="19"/>
  <c r="D22" i="16"/>
  <c r="D22" i="18"/>
  <c r="L28" i="1"/>
  <c r="D23" i="18"/>
  <c r="D23" i="17"/>
  <c r="D23" i="16"/>
  <c r="D23" i="19"/>
  <c r="K29" i="1"/>
  <c r="E24" i="19"/>
  <c r="E24" i="18"/>
  <c r="E24" i="16"/>
  <c r="E30" i="16" s="1"/>
  <c r="E24" i="17"/>
  <c r="F19" i="1"/>
  <c r="E22" i="17"/>
  <c r="D22" i="17"/>
  <c r="L21" i="1"/>
  <c r="E56" i="2"/>
  <c r="E59" i="2" s="1"/>
  <c r="E62" i="2" s="1"/>
  <c r="L27" i="1"/>
  <c r="K20" i="1"/>
  <c r="K21" i="1"/>
  <c r="L20" i="1"/>
  <c r="K19" i="1"/>
  <c r="I19" i="1"/>
  <c r="L19" i="1" l="1"/>
  <c r="E14" i="2"/>
  <c r="E35" i="2"/>
  <c r="E35" i="5"/>
  <c r="E56" i="6"/>
  <c r="E59" i="6" s="1"/>
  <c r="E62" i="6" s="1"/>
  <c r="E56" i="3"/>
  <c r="E59" i="3" s="1"/>
  <c r="E62" i="3" s="1"/>
  <c r="E35" i="6"/>
  <c r="E63" i="2"/>
  <c r="E56" i="5"/>
  <c r="E59" i="5" s="1"/>
  <c r="E62" i="5" s="1"/>
  <c r="E56" i="7"/>
  <c r="E59" i="7" s="1"/>
  <c r="E62" i="7" s="1"/>
  <c r="D28" i="16"/>
  <c r="E35" i="3"/>
  <c r="E14" i="5"/>
  <c r="E35" i="7"/>
  <c r="E14" i="7"/>
  <c r="E14" i="3"/>
  <c r="E14" i="6"/>
  <c r="D28" i="19"/>
  <c r="D28" i="18"/>
  <c r="D28" i="17"/>
  <c r="E28" i="17"/>
  <c r="E29" i="16"/>
  <c r="E28" i="19"/>
  <c r="E28" i="18"/>
  <c r="E16" i="2"/>
  <c r="E37" i="2"/>
  <c r="E38" i="2" s="1"/>
  <c r="E16" i="3"/>
  <c r="E37" i="3"/>
  <c r="E42" i="2" l="1"/>
  <c r="E43" i="2" s="1"/>
  <c r="E17" i="2"/>
  <c r="E44" i="2"/>
  <c r="E63" i="5"/>
  <c r="E63" i="6"/>
  <c r="E63" i="3"/>
  <c r="E63" i="7"/>
  <c r="E38" i="6"/>
  <c r="E42" i="6" s="1"/>
  <c r="E38" i="5"/>
  <c r="E42" i="5" s="1"/>
  <c r="E38" i="3"/>
  <c r="E42" i="3" s="1"/>
  <c r="E17" i="5"/>
  <c r="E21" i="5" s="1"/>
  <c r="G28" i="16"/>
  <c r="E17" i="3"/>
  <c r="E21" i="3" s="1"/>
  <c r="E17" i="7"/>
  <c r="E21" i="7" s="1"/>
  <c r="E17" i="6"/>
  <c r="E21" i="6" s="1"/>
  <c r="E38" i="7"/>
  <c r="E42" i="7" s="1"/>
  <c r="D29" i="19"/>
  <c r="E30" i="18"/>
  <c r="E29" i="18"/>
  <c r="F28" i="17"/>
  <c r="G28" i="17"/>
  <c r="D30" i="18"/>
  <c r="D30" i="19"/>
  <c r="E30" i="19"/>
  <c r="E29" i="19"/>
  <c r="F28" i="18"/>
  <c r="D29" i="17"/>
  <c r="D29" i="18"/>
  <c r="F28" i="19"/>
  <c r="G28" i="19"/>
  <c r="E29" i="17"/>
  <c r="E30" i="17"/>
  <c r="D30" i="17"/>
  <c r="D29" i="16"/>
  <c r="D30" i="16"/>
  <c r="F28" i="16"/>
  <c r="E21" i="2" l="1"/>
  <c r="E22" i="2" s="1"/>
  <c r="E23" i="2"/>
  <c r="E44" i="3"/>
  <c r="E43" i="3"/>
  <c r="E45" i="2"/>
  <c r="E44" i="6"/>
  <c r="E44" i="5"/>
  <c r="G28" i="18"/>
  <c r="E44" i="7"/>
  <c r="E23" i="5"/>
  <c r="E24" i="2"/>
  <c r="E23" i="3"/>
  <c r="E23" i="7"/>
  <c r="E23" i="6"/>
  <c r="F29" i="17"/>
  <c r="G29" i="17"/>
  <c r="G30" i="18"/>
  <c r="F30" i="18"/>
  <c r="F29" i="18"/>
  <c r="G30" i="19"/>
  <c r="F30" i="19"/>
  <c r="F29" i="19"/>
  <c r="G29" i="19"/>
  <c r="F30" i="16"/>
  <c r="G30" i="16"/>
  <c r="G29" i="16"/>
  <c r="F29" i="16"/>
  <c r="E24" i="3"/>
  <c r="E22" i="3"/>
  <c r="E24" i="7"/>
  <c r="E22" i="7"/>
  <c r="E45" i="5"/>
  <c r="E43" i="5"/>
  <c r="E45" i="7"/>
  <c r="E43" i="7"/>
  <c r="E45" i="6"/>
  <c r="E43" i="6"/>
  <c r="E24" i="5"/>
  <c r="E22" i="5"/>
  <c r="E24" i="6"/>
  <c r="E22" i="6"/>
  <c r="E45" i="3" l="1"/>
  <c r="G29" i="18"/>
  <c r="E33" i="16"/>
  <c r="E34" i="16" s="1"/>
  <c r="E33" i="19"/>
  <c r="F30" i="17"/>
  <c r="G30" i="17"/>
  <c r="E34" i="19" l="1"/>
  <c r="E33" i="18"/>
  <c r="E34" i="18" s="1"/>
  <c r="E33" i="17"/>
  <c r="E34" i="17" s="1"/>
</calcChain>
</file>

<file path=xl/comments1.xml><?xml version="1.0" encoding="utf-8"?>
<comments xmlns="http://schemas.openxmlformats.org/spreadsheetml/2006/main">
  <authors>
    <author>Veronika Tomac</author>
  </authors>
  <commentList>
    <comment ref="D12" authorId="0">
      <text>
        <r>
          <rPr>
            <sz val="9"/>
            <color indexed="81"/>
            <rFont val="Tahoma"/>
            <family val="2"/>
            <charset val="238"/>
          </rPr>
          <t xml:space="preserve">Prosječan vijek trajanja vozila u Republici Hrvatskoj prema podacima Centra za vozila Hrvatske iznosi </t>
        </r>
        <r>
          <rPr>
            <b/>
            <sz val="9"/>
            <color indexed="81"/>
            <rFont val="Tahoma"/>
            <family val="2"/>
            <charset val="238"/>
          </rPr>
          <t>13 godina.</t>
        </r>
      </text>
    </comment>
  </commentList>
</comments>
</file>

<file path=xl/comments2.xml><?xml version="1.0" encoding="utf-8"?>
<comments xmlns="http://schemas.openxmlformats.org/spreadsheetml/2006/main">
  <authors>
    <author>Veronika Tomac</author>
  </authors>
  <commentList>
    <comment ref="D12" authorId="0">
      <text>
        <r>
          <rPr>
            <sz val="9"/>
            <color indexed="81"/>
            <rFont val="Tahoma"/>
            <family val="2"/>
            <charset val="238"/>
          </rPr>
          <t xml:space="preserve">Prosječan vijek trajanja vozila u Republici Hrvatskoj prema podacima Centra za vozila Hrvatske iznosi </t>
        </r>
        <r>
          <rPr>
            <b/>
            <sz val="9"/>
            <color indexed="81"/>
            <rFont val="Tahoma"/>
            <family val="2"/>
            <charset val="238"/>
          </rPr>
          <t>13 godina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</commentList>
</comments>
</file>

<file path=xl/comments3.xml><?xml version="1.0" encoding="utf-8"?>
<comments xmlns="http://schemas.openxmlformats.org/spreadsheetml/2006/main">
  <authors>
    <author>Veronika Tomac</author>
  </authors>
  <commentList>
    <comment ref="H42" authorId="0">
      <text>
        <r>
          <rPr>
            <sz val="9"/>
            <color indexed="81"/>
            <rFont val="Tahoma"/>
            <family val="2"/>
            <charset val="238"/>
          </rPr>
          <t>Prosjek prema NIR 2019</t>
        </r>
      </text>
    </comment>
    <comment ref="H50" authorId="0">
      <text>
        <r>
          <rPr>
            <sz val="9"/>
            <color indexed="81"/>
            <rFont val="Tahoma"/>
            <family val="2"/>
            <charset val="238"/>
          </rPr>
          <t>Prosjek prema NIR 2019</t>
        </r>
      </text>
    </comment>
    <comment ref="H58" authorId="0">
      <text>
        <r>
          <rPr>
            <sz val="9"/>
            <color indexed="81"/>
            <rFont val="Tahoma"/>
            <family val="2"/>
            <charset val="238"/>
          </rPr>
          <t>Prosjek prema NIR 2019</t>
        </r>
      </text>
    </comment>
  </commentList>
</comments>
</file>

<file path=xl/sharedStrings.xml><?xml version="1.0" encoding="utf-8"?>
<sst xmlns="http://schemas.openxmlformats.org/spreadsheetml/2006/main" count="831" uniqueCount="154">
  <si>
    <t>Trenutno stanje emisije gCO2/km - prema NIR-u 2019 za 2017. godinu</t>
  </si>
  <si>
    <t>Mini i mali automobili:</t>
  </si>
  <si>
    <t>vozila obujma do 1400 ccm</t>
  </si>
  <si>
    <t>vozila obujma od 1400 ccm do 2000 ccm</t>
  </si>
  <si>
    <t>veliki automobili:</t>
  </si>
  <si>
    <t>Sredni automobili:</t>
  </si>
  <si>
    <t>vozila obujma od 2000 ccm</t>
  </si>
  <si>
    <t>benzinska</t>
  </si>
  <si>
    <t>dizelska</t>
  </si>
  <si>
    <t>PRETPOSTAVKE:</t>
  </si>
  <si>
    <t>-</t>
  </si>
  <si>
    <t>FLOTA VOZILA</t>
  </si>
  <si>
    <t>godišnja kilometraža osobnih vozila, km</t>
  </si>
  <si>
    <t>godišnja emisija t CO2 po vozilu</t>
  </si>
  <si>
    <t>TRENUTNA FLOTA VOZILA</t>
  </si>
  <si>
    <t>Nabavka vozila Euro 6 norme sa korištenjem konvencionalnih goriva 2020.g</t>
  </si>
  <si>
    <t>prosječna emisija                  g CO2/km</t>
  </si>
  <si>
    <t>hibridna</t>
  </si>
  <si>
    <t>Jedinica</t>
  </si>
  <si>
    <t>kn</t>
  </si>
  <si>
    <t>Broj vozila koji se nabavlja:</t>
  </si>
  <si>
    <t>Iznos</t>
  </si>
  <si>
    <t xml:space="preserve">PODATAK KOJI SE UNOSI: </t>
  </si>
  <si>
    <t>PRORAČUNSKI PODACI:</t>
  </si>
  <si>
    <t>km</t>
  </si>
  <si>
    <t>Godišnja razlika u emisiji CO2:</t>
  </si>
  <si>
    <t>t CO2</t>
  </si>
  <si>
    <t>LEASING OSOBNOG AUTOMOBILA</t>
  </si>
  <si>
    <t>Leasing po vozilu:</t>
  </si>
  <si>
    <t>Leasing za cijelu flotu vozila:</t>
  </si>
  <si>
    <t xml:space="preserve">NAPOMENA: </t>
  </si>
  <si>
    <t>KUPNJA OSOBNOG AUTOMOBILA</t>
  </si>
  <si>
    <t>NAJAM OSOBNOG AUTOMOBILA</t>
  </si>
  <si>
    <t>Dnevna razlika u emisiji CO2:</t>
  </si>
  <si>
    <t>kg CO2</t>
  </si>
  <si>
    <t xml:space="preserve">Najam po vozilu: </t>
  </si>
  <si>
    <t>Broj vozila koji se unajmljuje:</t>
  </si>
  <si>
    <t>Dizelska vozila</t>
  </si>
  <si>
    <t>Benzinska vozila</t>
  </si>
  <si>
    <t>Hibridna vozila</t>
  </si>
  <si>
    <t>Električna i H2 vozila</t>
  </si>
  <si>
    <t>Vrsta pogonske energije vozila</t>
  </si>
  <si>
    <t>Tip vozila</t>
  </si>
  <si>
    <t>Emisija gCO2/km</t>
  </si>
  <si>
    <t>Prijeđena godišnja kilometraža</t>
  </si>
  <si>
    <t>Godišnja ušteda emisije, t CO2</t>
  </si>
  <si>
    <t>IZLAZNI REZULTATI:</t>
  </si>
  <si>
    <t>LEASING AUTOMOBILA</t>
  </si>
  <si>
    <t>KUPNJA AUTOMOBILA</t>
  </si>
  <si>
    <t>Po kupljenom vozilu:</t>
  </si>
  <si>
    <t>Za cijelu kupljenu flotu vozila:</t>
  </si>
  <si>
    <t>Godišnja ušteda emisije, t CO2 za pojedinu flotu vozila po tipu</t>
  </si>
  <si>
    <t>Mali - automobili obujma do 1400 ccm</t>
  </si>
  <si>
    <t>Srednji -  automobili obujma od 1400 ccm do 2000 ccm</t>
  </si>
  <si>
    <t>Veliki - automobili obujma od 2000 ccm</t>
  </si>
  <si>
    <t>Vrsta pogonske energije</t>
  </si>
  <si>
    <t>Dizel</t>
  </si>
  <si>
    <t>Benzin</t>
  </si>
  <si>
    <t>Hibridi</t>
  </si>
  <si>
    <t>Električna energija i H2</t>
  </si>
  <si>
    <t>Tip automobila</t>
  </si>
  <si>
    <t xml:space="preserve">MODEL ZA IZRAČUN POZITIVNOG UČINKA </t>
  </si>
  <si>
    <t>NABAVE AUTOMOBILA (LEASING, KUPANJA I NAJAM)</t>
  </si>
  <si>
    <t>UZ PRIMJENU MJERILA ZELENE JAVNE NABAVE</t>
  </si>
  <si>
    <t>PODACI KOJI SE UNOSE:</t>
  </si>
  <si>
    <t>CO2 - ugljikov dioksid</t>
  </si>
  <si>
    <r>
      <t xml:space="preserve">BROJ AUTOMOBILA </t>
    </r>
    <r>
      <rPr>
        <sz val="11"/>
        <color theme="1"/>
        <rFont val="Calibri"/>
        <family val="2"/>
        <charset val="238"/>
        <scheme val="minor"/>
      </rPr>
      <t>PREMA VRSTI POGONA I TIPU</t>
    </r>
  </si>
  <si>
    <t xml:space="preserve"> t CO2</t>
  </si>
  <si>
    <r>
      <rPr>
        <b/>
        <sz val="11"/>
        <color theme="1"/>
        <rFont val="Calibri"/>
        <family val="2"/>
        <charset val="238"/>
        <scheme val="minor"/>
      </rPr>
      <t>BROJ AUTOMOBILA</t>
    </r>
    <r>
      <rPr>
        <sz val="11"/>
        <color theme="1"/>
        <rFont val="Calibri"/>
        <family val="2"/>
        <charset val="238"/>
        <scheme val="minor"/>
      </rPr>
      <t xml:space="preserve"> PREMA VRSTI POGONA I TIPU</t>
    </r>
  </si>
  <si>
    <t xml:space="preserve">Godišnja ušteda emisija CO2 </t>
  </si>
  <si>
    <t>t CO2 po vozilu</t>
  </si>
  <si>
    <r>
      <t xml:space="preserve">Pretpostavka je da se nabavljaju automobili na </t>
    </r>
    <r>
      <rPr>
        <b/>
        <sz val="11"/>
        <color theme="1"/>
        <rFont val="Calibri"/>
        <family val="2"/>
        <charset val="238"/>
        <scheme val="minor"/>
      </rPr>
      <t>konvencionalan pogon,</t>
    </r>
    <r>
      <rPr>
        <sz val="11"/>
        <color theme="1"/>
        <rFont val="Calibri"/>
        <family val="2"/>
        <charset val="238"/>
        <scheme val="minor"/>
      </rPr>
      <t xml:space="preserve"> odnosno automobili koji za pogon koriste benzin ili dizel gorivo</t>
    </r>
  </si>
  <si>
    <t xml:space="preserve">t CO2 svih vozila </t>
  </si>
  <si>
    <t>t CO2 svih vozila</t>
  </si>
  <si>
    <r>
      <t xml:space="preserve">Pretpostavka je da se nabavljaju </t>
    </r>
    <r>
      <rPr>
        <b/>
        <sz val="11"/>
        <color theme="1"/>
        <rFont val="Calibri"/>
        <family val="2"/>
        <charset val="238"/>
        <scheme val="minor"/>
      </rPr>
      <t>automobili s nultom emisijom CO2</t>
    </r>
    <r>
      <rPr>
        <sz val="11"/>
        <color theme="1"/>
        <rFont val="Calibri"/>
        <family val="2"/>
        <charset val="238"/>
        <scheme val="minor"/>
      </rPr>
      <t xml:space="preserve">, koji za pogon koriste električnu energiju ili vodik </t>
    </r>
  </si>
  <si>
    <r>
      <rPr>
        <b/>
        <sz val="11"/>
        <color theme="1"/>
        <rFont val="Calibri"/>
        <family val="2"/>
        <charset val="238"/>
        <scheme val="minor"/>
      </rPr>
      <t xml:space="preserve">NAPOMENA: DP-2020_K </t>
    </r>
    <r>
      <rPr>
        <sz val="11"/>
        <color theme="1"/>
        <rFont val="Calibri"/>
        <family val="2"/>
        <charset val="238"/>
        <scheme val="minor"/>
      </rPr>
      <t xml:space="preserve">primjenjuje se u zelenim javnim nabavama koje se provode u razdoblju od 01.01.2020. do 31.12.2020. </t>
    </r>
  </si>
  <si>
    <r>
      <rPr>
        <b/>
        <sz val="11"/>
        <color theme="1"/>
        <rFont val="Calibri"/>
        <family val="2"/>
        <charset val="238"/>
        <scheme val="minor"/>
      </rPr>
      <t xml:space="preserve">JP-2020_klas </t>
    </r>
    <r>
      <rPr>
        <sz val="11"/>
        <color theme="1"/>
        <rFont val="Calibri"/>
        <family val="2"/>
        <charset val="238"/>
        <scheme val="minor"/>
      </rPr>
      <t xml:space="preserve">primjenjuje se u zelenim javnim nabavama koje se provode u razdoblju od 01.01.2020. do 31.12.2020. </t>
    </r>
  </si>
  <si>
    <r>
      <rPr>
        <b/>
        <sz val="11"/>
        <color theme="1"/>
        <rFont val="Calibri"/>
        <family val="2"/>
        <charset val="238"/>
        <scheme val="minor"/>
      </rPr>
      <t xml:space="preserve">JP-2020_hibr </t>
    </r>
    <r>
      <rPr>
        <sz val="11"/>
        <color theme="1"/>
        <rFont val="Calibri"/>
        <family val="2"/>
        <charset val="238"/>
        <scheme val="minor"/>
      </rPr>
      <t xml:space="preserve">primjenjuje se u zelenim javnim nabavama koje se provode u razdoblju od 01.01.2020. do 31.12.2020. </t>
    </r>
  </si>
  <si>
    <r>
      <t>NAPOMENA: DP-2021_L</t>
    </r>
    <r>
      <rPr>
        <sz val="11"/>
        <color theme="1"/>
        <rFont val="Calibri"/>
        <family val="2"/>
        <charset val="238"/>
        <scheme val="minor"/>
      </rPr>
      <t xml:space="preserve"> primjenjuje se u zelenim javnim nabavama koje se provode od 01.01.2021.</t>
    </r>
  </si>
  <si>
    <r>
      <t>NAPOMENA: DP-2021_K</t>
    </r>
    <r>
      <rPr>
        <sz val="11"/>
        <color theme="1"/>
        <rFont val="Calibri"/>
        <family val="2"/>
        <charset val="238"/>
        <scheme val="minor"/>
      </rPr>
      <t xml:space="preserve"> primjenjuje se u zelenim javnim nabavama koje se provode od 01.01.2021.</t>
    </r>
  </si>
  <si>
    <t xml:space="preserve">PODACI KOJI SE UNOSE: </t>
  </si>
  <si>
    <r>
      <rPr>
        <b/>
        <sz val="11"/>
        <color theme="1"/>
        <rFont val="Calibri"/>
        <family val="2"/>
        <charset val="238"/>
        <scheme val="minor"/>
      </rPr>
      <t xml:space="preserve">JP-2021_klas </t>
    </r>
    <r>
      <rPr>
        <sz val="11"/>
        <color theme="1"/>
        <rFont val="Calibri"/>
        <family val="2"/>
        <charset val="238"/>
        <scheme val="minor"/>
      </rPr>
      <t>primjenjuje se u zelenim javnim nabavama koje se provode od 01.01.2021.</t>
    </r>
  </si>
  <si>
    <r>
      <rPr>
        <b/>
        <sz val="11"/>
        <color theme="1"/>
        <rFont val="Calibri"/>
        <family val="2"/>
        <charset val="238"/>
        <scheme val="minor"/>
      </rPr>
      <t xml:space="preserve">JP-2021_hibr </t>
    </r>
    <r>
      <rPr>
        <sz val="11"/>
        <color theme="1"/>
        <rFont val="Calibri"/>
        <family val="2"/>
        <charset val="238"/>
        <scheme val="minor"/>
      </rPr>
      <t xml:space="preserve">primjenjuje se u zelenim javnim nabavama koje se provode od 01.01.2021. </t>
    </r>
  </si>
  <si>
    <t>DP-2020_L</t>
  </si>
  <si>
    <t>DP-2020_K</t>
  </si>
  <si>
    <t>JP-2020-klas.</t>
  </si>
  <si>
    <t>JP-2020-hibr.</t>
  </si>
  <si>
    <t>JP-el. H2</t>
  </si>
  <si>
    <t>DP-2021_L</t>
  </si>
  <si>
    <t>DP-2021_K</t>
  </si>
  <si>
    <t>JP-2021-klas.</t>
  </si>
  <si>
    <t>JP-2021-hibr.</t>
  </si>
  <si>
    <r>
      <t>NAPOMENA: DP-2020_L</t>
    </r>
    <r>
      <rPr>
        <sz val="11"/>
        <color theme="1"/>
        <rFont val="Calibri"/>
        <family val="2"/>
        <charset val="238"/>
        <scheme val="minor"/>
      </rPr>
      <t xml:space="preserve"> primjenjuje se u zelenim javnim nabavama koje se provode u razdoblju od 01.01.2020. do 31.12.2020. </t>
    </r>
  </si>
  <si>
    <r>
      <t xml:space="preserve">Pretpostavka je da se nabavljaju automobili na </t>
    </r>
    <r>
      <rPr>
        <b/>
        <sz val="11"/>
        <color rgb="FF000000"/>
        <rFont val="Calibri"/>
        <family val="2"/>
        <charset val="238"/>
        <scheme val="minor"/>
      </rPr>
      <t>konvencionalan pogon</t>
    </r>
    <r>
      <rPr>
        <sz val="11"/>
        <color rgb="FF000000"/>
        <rFont val="Calibri"/>
        <family val="2"/>
        <charset val="238"/>
        <scheme val="minor"/>
      </rPr>
      <t>, odnosno automobili koji za pogon koriste benzin ili dizel gorivo.</t>
    </r>
  </si>
  <si>
    <r>
      <t xml:space="preserve">Unutar modela nalaze se </t>
    </r>
    <r>
      <rPr>
        <b/>
        <sz val="11"/>
        <color theme="1"/>
        <rFont val="Calibri"/>
        <family val="2"/>
        <charset val="238"/>
        <scheme val="minor"/>
      </rPr>
      <t>zasebni proračuni</t>
    </r>
    <r>
      <rPr>
        <sz val="11"/>
        <color theme="1"/>
        <rFont val="Calibri"/>
        <family val="2"/>
        <charset val="238"/>
        <scheme val="minor"/>
      </rPr>
      <t xml:space="preserve"> uštede CO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2 </t>
    </r>
    <r>
      <rPr>
        <sz val="11"/>
        <color theme="1"/>
        <rFont val="Calibri"/>
        <family val="2"/>
        <charset val="238"/>
        <scheme val="minor"/>
      </rPr>
      <t xml:space="preserve"> za </t>
    </r>
    <r>
      <rPr>
        <b/>
        <sz val="11"/>
        <color theme="1"/>
        <rFont val="Calibri"/>
        <family val="2"/>
        <charset val="238"/>
        <scheme val="minor"/>
      </rPr>
      <t>leasing</t>
    </r>
    <r>
      <rPr>
        <sz val="11"/>
        <color theme="1"/>
        <rFont val="Calibri"/>
        <family val="2"/>
        <charset val="238"/>
        <scheme val="minor"/>
      </rPr>
      <t xml:space="preserve">, za </t>
    </r>
    <r>
      <rPr>
        <b/>
        <sz val="11"/>
        <color theme="1"/>
        <rFont val="Calibri"/>
        <family val="2"/>
        <charset val="238"/>
        <scheme val="minor"/>
      </rPr>
      <t>kupnju</t>
    </r>
    <r>
      <rPr>
        <sz val="11"/>
        <color theme="1"/>
        <rFont val="Calibri"/>
        <family val="2"/>
        <charset val="238"/>
        <scheme val="minor"/>
      </rPr>
      <t xml:space="preserve"> i za (dnevni) </t>
    </r>
    <r>
      <rPr>
        <b/>
        <sz val="11"/>
        <color theme="1"/>
        <rFont val="Calibri"/>
        <family val="2"/>
        <charset val="238"/>
        <scheme val="minor"/>
      </rPr>
      <t>najam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automobila</t>
    </r>
    <r>
      <rPr>
        <sz val="11"/>
        <color theme="1"/>
        <rFont val="Calibri"/>
        <family val="2"/>
        <charset val="238"/>
        <scheme val="minor"/>
      </rPr>
      <t>.</t>
    </r>
  </si>
  <si>
    <t>List</t>
  </si>
  <si>
    <t>Upute za odabir lista</t>
  </si>
  <si>
    <t xml:space="preserve">Koristi se u javnim nabavama koje se provode u razdoblju od 01.01.2020.  </t>
  </si>
  <si>
    <r>
      <t xml:space="preserve">Dostupni </t>
    </r>
    <r>
      <rPr>
        <b/>
        <sz val="11"/>
        <color rgb="FF000000"/>
        <rFont val="Calibri"/>
        <family val="2"/>
        <charset val="238"/>
        <scheme val="minor"/>
      </rPr>
      <t xml:space="preserve">ulazni podaci </t>
    </r>
    <r>
      <rPr>
        <sz val="11"/>
        <color rgb="FF000000"/>
        <rFont val="Calibri"/>
        <family val="2"/>
        <charset val="238"/>
        <scheme val="minor"/>
      </rPr>
      <t xml:space="preserve">obuhvaćaju </t>
    </r>
    <r>
      <rPr>
        <b/>
        <sz val="11"/>
        <color rgb="FF000000"/>
        <rFont val="Calibri"/>
        <family val="2"/>
        <charset val="238"/>
        <scheme val="minor"/>
      </rPr>
      <t>vrijednost zelene javne nabave</t>
    </r>
    <r>
      <rPr>
        <sz val="11"/>
        <color rgb="FF000000"/>
        <rFont val="Calibri"/>
        <family val="2"/>
        <charset val="238"/>
        <scheme val="minor"/>
      </rPr>
      <t>.</t>
    </r>
  </si>
  <si>
    <r>
      <t xml:space="preserve">Dostupni </t>
    </r>
    <r>
      <rPr>
        <b/>
        <sz val="11"/>
        <color rgb="FF000000"/>
        <rFont val="Calibri"/>
        <family val="2"/>
        <charset val="238"/>
        <scheme val="minor"/>
      </rPr>
      <t xml:space="preserve">ulazni podaci </t>
    </r>
    <r>
      <rPr>
        <sz val="11"/>
        <color rgb="FF000000"/>
        <rFont val="Calibri"/>
        <family val="2"/>
        <charset val="238"/>
        <scheme val="minor"/>
      </rPr>
      <t>obuhvaćaju v</t>
    </r>
    <r>
      <rPr>
        <b/>
        <sz val="11"/>
        <color rgb="FF000000"/>
        <rFont val="Calibri"/>
        <family val="2"/>
        <charset val="238"/>
        <scheme val="minor"/>
      </rPr>
      <t>rijednost zelene javne nabave</t>
    </r>
    <r>
      <rPr>
        <sz val="11"/>
        <color rgb="FF000000"/>
        <rFont val="Calibri"/>
        <family val="2"/>
        <charset val="238"/>
        <scheme val="minor"/>
      </rPr>
      <t>.</t>
    </r>
  </si>
  <si>
    <t>elek. i H2</t>
  </si>
  <si>
    <t>službena vozila u voznom parku prije zamjene nisu starija od 1992. godine - najstarije vozilo EURO 1 norme</t>
  </si>
  <si>
    <t>Nabava hibridnih vozila 2020.g</t>
  </si>
  <si>
    <t>Nabava hibridnih vozila 2021.g</t>
  </si>
  <si>
    <t>Nabava električnih i vozila na vodik</t>
  </si>
  <si>
    <t>Nabava vozila Euro 6 norme sa korištenjem konvencionalnih goriva 2021.g</t>
  </si>
  <si>
    <t>Izvješće o inventaru stakleničkih plinova na području Republike Hrvatske za razdoblje 1990.-2017. / Izvješće prema Konvenciji Ujedinjenih naroda o promjeni klime i Kyoto protokolu</t>
  </si>
  <si>
    <t>NIR 2019</t>
  </si>
  <si>
    <r>
      <t xml:space="preserve">Dostupni </t>
    </r>
    <r>
      <rPr>
        <b/>
        <sz val="11"/>
        <color rgb="FF000000"/>
        <rFont val="Calibri"/>
        <family val="2"/>
        <charset val="238"/>
        <scheme val="minor"/>
      </rPr>
      <t xml:space="preserve">ulazni podaci </t>
    </r>
    <r>
      <rPr>
        <sz val="11"/>
        <color rgb="FF000000"/>
        <rFont val="Calibri"/>
        <family val="2"/>
        <charset val="238"/>
        <scheme val="minor"/>
      </rPr>
      <t xml:space="preserve">obuhvaćaju podatke o </t>
    </r>
    <r>
      <rPr>
        <b/>
        <sz val="11"/>
        <color rgb="FF000000"/>
        <rFont val="Calibri"/>
        <family val="2"/>
        <charset val="238"/>
        <scheme val="minor"/>
      </rPr>
      <t>tipu i broju automobila</t>
    </r>
    <r>
      <rPr>
        <sz val="11"/>
        <color rgb="FF000000"/>
        <rFont val="Calibri"/>
        <family val="2"/>
        <charset val="238"/>
        <scheme val="minor"/>
      </rPr>
      <t xml:space="preserve"> koji se nabavljaju putem </t>
    </r>
    <r>
      <rPr>
        <b/>
        <sz val="11"/>
        <color rgb="FF000000"/>
        <rFont val="Calibri"/>
        <family val="2"/>
        <charset val="238"/>
        <scheme val="minor"/>
      </rPr>
      <t xml:space="preserve">leasinga </t>
    </r>
    <r>
      <rPr>
        <sz val="11"/>
        <color rgb="FF000000"/>
        <rFont val="Calibri"/>
        <family val="2"/>
        <charset val="238"/>
        <scheme val="minor"/>
      </rPr>
      <t xml:space="preserve">te </t>
    </r>
    <r>
      <rPr>
        <b/>
        <sz val="11"/>
        <color rgb="FF000000"/>
        <rFont val="Calibri"/>
        <family val="2"/>
        <charset val="238"/>
        <scheme val="minor"/>
      </rPr>
      <t xml:space="preserve">podatke o vrsti pogonske energije </t>
    </r>
    <r>
      <rPr>
        <sz val="11"/>
        <color rgb="FF000000"/>
        <rFont val="Calibri"/>
        <family val="2"/>
        <charset val="238"/>
        <scheme val="minor"/>
      </rPr>
      <t>(dizel, benzin, hibridi, električna energija ili vodik).</t>
    </r>
  </si>
  <si>
    <r>
      <t xml:space="preserve">Dostupni </t>
    </r>
    <r>
      <rPr>
        <b/>
        <sz val="11"/>
        <color rgb="FF000000"/>
        <rFont val="Calibri"/>
        <family val="2"/>
        <charset val="238"/>
        <scheme val="minor"/>
      </rPr>
      <t xml:space="preserve">ulazni podaci </t>
    </r>
    <r>
      <rPr>
        <sz val="11"/>
        <color rgb="FF000000"/>
        <rFont val="Calibri"/>
        <family val="2"/>
        <charset val="238"/>
        <scheme val="minor"/>
      </rPr>
      <t xml:space="preserve">obuhvaćaju podatke </t>
    </r>
    <r>
      <rPr>
        <b/>
        <sz val="11"/>
        <color rgb="FF000000"/>
        <rFont val="Calibri"/>
        <family val="2"/>
        <charset val="238"/>
        <scheme val="minor"/>
      </rPr>
      <t xml:space="preserve">o tipu i broju automobila </t>
    </r>
    <r>
      <rPr>
        <sz val="11"/>
        <color rgb="FF000000"/>
        <rFont val="Calibri"/>
        <family val="2"/>
        <charset val="238"/>
        <scheme val="minor"/>
      </rPr>
      <t xml:space="preserve">koji se </t>
    </r>
    <r>
      <rPr>
        <b/>
        <sz val="11"/>
        <color rgb="FF000000"/>
        <rFont val="Calibri"/>
        <family val="2"/>
        <charset val="238"/>
        <scheme val="minor"/>
      </rPr>
      <t xml:space="preserve">kupuju </t>
    </r>
    <r>
      <rPr>
        <sz val="11"/>
        <color rgb="FF000000"/>
        <rFont val="Calibri"/>
        <family val="2"/>
        <charset val="238"/>
        <scheme val="minor"/>
      </rPr>
      <t>te</t>
    </r>
    <r>
      <rPr>
        <b/>
        <sz val="11"/>
        <color rgb="FF000000"/>
        <rFont val="Calibri"/>
        <family val="2"/>
        <charset val="238"/>
        <scheme val="minor"/>
      </rPr>
      <t xml:space="preserve"> podatke o vrsti pogonske energije </t>
    </r>
    <r>
      <rPr>
        <sz val="11"/>
        <color rgb="FF000000"/>
        <rFont val="Calibri"/>
        <family val="2"/>
        <charset val="238"/>
        <scheme val="minor"/>
      </rPr>
      <t>(dizel, benzin, hibridi, električna energija ili vodik).</t>
    </r>
  </si>
  <si>
    <r>
      <t>Pretpostavka je da se nabavljaju automobili na</t>
    </r>
    <r>
      <rPr>
        <b/>
        <sz val="11"/>
        <color rgb="FF000000"/>
        <rFont val="Calibri"/>
        <family val="2"/>
        <charset val="238"/>
        <scheme val="minor"/>
      </rPr>
      <t xml:space="preserve"> hibridni pogon</t>
    </r>
    <r>
      <rPr>
        <sz val="11"/>
        <color rgb="FF000000"/>
        <rFont val="Calibri"/>
        <family val="2"/>
        <charset val="238"/>
        <scheme val="minor"/>
      </rPr>
      <t xml:space="preserve">, koji za pogon koriste dva ili više izvora energije. </t>
    </r>
  </si>
  <si>
    <r>
      <t>Pretpostavka je da se nabavljaju</t>
    </r>
    <r>
      <rPr>
        <b/>
        <sz val="11"/>
        <color rgb="FF000000"/>
        <rFont val="Calibri"/>
        <family val="2"/>
        <charset val="238"/>
        <scheme val="minor"/>
      </rPr>
      <t xml:space="preserve"> automobili s nultom emisijom CO2</t>
    </r>
    <r>
      <rPr>
        <sz val="11"/>
        <color rgb="FF000000"/>
        <rFont val="Calibri"/>
        <family val="2"/>
        <charset val="238"/>
        <scheme val="minor"/>
      </rPr>
      <t xml:space="preserve"> (električni automobili ili automobili koji koriste vodik). </t>
    </r>
  </si>
  <si>
    <r>
      <t xml:space="preserve">Pretpostavka je da se nabavljaju automobili na </t>
    </r>
    <r>
      <rPr>
        <b/>
        <sz val="11"/>
        <color theme="1"/>
        <rFont val="Calibri"/>
        <family val="2"/>
        <charset val="238"/>
        <scheme val="minor"/>
      </rPr>
      <t>hibridni pogon</t>
    </r>
    <r>
      <rPr>
        <sz val="11"/>
        <color theme="1"/>
        <rFont val="Calibri"/>
        <family val="2"/>
        <charset val="238"/>
        <scheme val="minor"/>
      </rPr>
      <t xml:space="preserve">, koji za pogon koriste dva ili više izvora energije. </t>
    </r>
  </si>
  <si>
    <r>
      <t xml:space="preserve">Koristi se u javnim nabavama koje se provode </t>
    </r>
    <r>
      <rPr>
        <b/>
        <sz val="11"/>
        <color rgb="FF000000"/>
        <rFont val="Calibri"/>
        <family val="2"/>
        <charset val="238"/>
        <scheme val="minor"/>
      </rPr>
      <t>u razdoblju od 01.01.2020. do 31.12.2020.</t>
    </r>
    <r>
      <rPr>
        <sz val="11"/>
        <color rgb="FF000000"/>
        <rFont val="Calibri"/>
        <family val="2"/>
        <charset val="238"/>
        <scheme val="minor"/>
      </rPr>
      <t xml:space="preserve">  i u kojima se primjenjuju </t>
    </r>
    <r>
      <rPr>
        <b/>
        <sz val="11"/>
        <color rgb="FF000000"/>
        <rFont val="Calibri"/>
        <family val="2"/>
        <charset val="238"/>
        <scheme val="minor"/>
      </rPr>
      <t>mjerila zelene javne nabave za homologaciju emisije ugljikova dioksida</t>
    </r>
    <r>
      <rPr>
        <sz val="11"/>
        <color rgb="FF000000"/>
        <rFont val="Calibri"/>
        <family val="2"/>
        <charset val="238"/>
        <scheme val="minor"/>
      </rPr>
      <t xml:space="preserve">. </t>
    </r>
  </si>
  <si>
    <r>
      <t xml:space="preserve">Koristi se u javnim nabavama koje se provode </t>
    </r>
    <r>
      <rPr>
        <b/>
        <sz val="11"/>
        <color rgb="FF000000"/>
        <rFont val="Calibri"/>
        <family val="2"/>
        <charset val="238"/>
        <scheme val="minor"/>
      </rPr>
      <t>u razdoblju od 01.01.2020. do 31.12.2020.</t>
    </r>
    <r>
      <rPr>
        <sz val="11"/>
        <color rgb="FF000000"/>
        <rFont val="Calibri"/>
        <family val="2"/>
        <charset val="238"/>
        <scheme val="minor"/>
      </rPr>
      <t xml:space="preserve">  i u kojima se primjenjuju </t>
    </r>
    <r>
      <rPr>
        <b/>
        <sz val="11"/>
        <color rgb="FF000000"/>
        <rFont val="Calibri"/>
        <family val="2"/>
        <charset val="238"/>
        <scheme val="minor"/>
      </rPr>
      <t xml:space="preserve">mjerila zelene javne nabave za homologaciju emisije ugljikova dioksida. </t>
    </r>
    <r>
      <rPr>
        <sz val="11"/>
        <color rgb="FF000000"/>
        <rFont val="Calibri"/>
        <family val="2"/>
        <charset val="238"/>
        <scheme val="minor"/>
      </rPr>
      <t/>
    </r>
  </si>
  <si>
    <r>
      <t xml:space="preserve">Koristi se u javnim nabavama koje se provode </t>
    </r>
    <r>
      <rPr>
        <b/>
        <sz val="11"/>
        <color rgb="FF000000"/>
        <rFont val="Calibri"/>
        <family val="2"/>
        <charset val="238"/>
        <scheme val="minor"/>
      </rPr>
      <t xml:space="preserve">u razdoblju od 01.01.2020. do 31.12.2020. </t>
    </r>
    <r>
      <rPr>
        <sz val="11"/>
        <color rgb="FF000000"/>
        <rFont val="Calibri"/>
        <family val="2"/>
        <charset val="238"/>
        <scheme val="minor"/>
      </rPr>
      <t xml:space="preserve"> i u kojima se primjenjuju </t>
    </r>
    <r>
      <rPr>
        <b/>
        <sz val="11"/>
        <color rgb="FF000000"/>
        <rFont val="Calibri"/>
        <family val="2"/>
        <charset val="238"/>
        <scheme val="minor"/>
      </rPr>
      <t>mjerila zelene javne nabave za homolgaciju emisije ugljikova dioksida.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</si>
  <si>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r>
      <t xml:space="preserve">Koristi se u javnim nabavama koje se provode </t>
    </r>
    <r>
      <rPr>
        <b/>
        <sz val="11"/>
        <color rgb="FF000000"/>
        <rFont val="Calibri"/>
        <family val="2"/>
        <charset val="238"/>
        <scheme val="minor"/>
      </rPr>
      <t>u razdoblju od 01.01.2020. do 31.12.2020.</t>
    </r>
    <r>
      <rPr>
        <sz val="11"/>
        <color rgb="FF000000"/>
        <rFont val="Calibri"/>
        <family val="2"/>
        <charset val="238"/>
        <scheme val="minor"/>
      </rPr>
      <t xml:space="preserve">  i u kojima se primjenjuju </t>
    </r>
    <r>
      <rPr>
        <b/>
        <sz val="11"/>
        <color rgb="FF000000"/>
        <rFont val="Calibri"/>
        <family val="2"/>
        <charset val="238"/>
        <scheme val="minor"/>
      </rPr>
      <t>mjerila zelene javne nabave za homolgaciju emisije ugljikova dioksida</t>
    </r>
    <r>
      <rPr>
        <sz val="11"/>
        <color rgb="FF000000"/>
        <rFont val="Calibri"/>
        <family val="2"/>
        <charset val="238"/>
        <scheme val="minor"/>
      </rPr>
      <t xml:space="preserve">. </t>
    </r>
  </si>
  <si>
    <r>
      <t>Koristi se u javnim nabavama koje se provode</t>
    </r>
    <r>
      <rPr>
        <b/>
        <sz val="11"/>
        <color rgb="FF000000"/>
        <rFont val="Calibri"/>
        <family val="2"/>
        <charset val="238"/>
        <scheme val="minor"/>
      </rPr>
      <t xml:space="preserve"> od 01.01.2021.</t>
    </r>
    <r>
      <rPr>
        <sz val="11"/>
        <color rgb="FF000000"/>
        <rFont val="Calibri"/>
        <family val="2"/>
        <charset val="238"/>
        <scheme val="minor"/>
      </rPr>
      <t xml:space="preserve">  i u kojima se primjenjuju </t>
    </r>
    <r>
      <rPr>
        <b/>
        <sz val="11"/>
        <color rgb="FF000000"/>
        <rFont val="Calibri"/>
        <family val="2"/>
        <charset val="238"/>
        <scheme val="minor"/>
      </rPr>
      <t>mjerila zelene javne nabave za homologaciju emisije ugljikova dioksida</t>
    </r>
    <r>
      <rPr>
        <sz val="11"/>
        <color rgb="FF000000"/>
        <rFont val="Calibri"/>
        <family val="2"/>
        <charset val="238"/>
        <scheme val="minor"/>
      </rPr>
      <t xml:space="preserve">. </t>
    </r>
  </si>
  <si>
    <r>
      <t>Koristi se u javnim nabavama koje se provode</t>
    </r>
    <r>
      <rPr>
        <b/>
        <sz val="11"/>
        <color rgb="FF000000"/>
        <rFont val="Calibri"/>
        <family val="2"/>
        <charset val="238"/>
        <scheme val="minor"/>
      </rPr>
      <t xml:space="preserve"> od 01.01.2021.</t>
    </r>
    <r>
      <rPr>
        <sz val="11"/>
        <color rgb="FF000000"/>
        <rFont val="Calibri"/>
        <family val="2"/>
        <charset val="238"/>
        <scheme val="minor"/>
      </rPr>
      <t xml:space="preserve">  i u kojima se primjenjuju </t>
    </r>
    <r>
      <rPr>
        <b/>
        <sz val="11"/>
        <color rgb="FF000000"/>
        <rFont val="Calibri"/>
        <family val="2"/>
        <charset val="238"/>
        <scheme val="minor"/>
      </rPr>
      <t>mjerila zelene javne nabave za homolgaciju emisije ugljikova dioksida</t>
    </r>
    <r>
      <rPr>
        <sz val="11"/>
        <color rgb="FF000000"/>
        <rFont val="Calibri"/>
        <family val="2"/>
        <charset val="238"/>
        <scheme val="minor"/>
      </rPr>
      <t xml:space="preserve">. </t>
    </r>
  </si>
  <si>
    <t xml:space="preserve"> t CO2 / god</t>
  </si>
  <si>
    <t>Vijek trajanja vozila (godina)</t>
  </si>
  <si>
    <t xml:space="preserve">Ušteda emisije CO2                                </t>
  </si>
  <si>
    <t>Ušteda emisije CO2 kroz cijeli vijek trajanja vozila</t>
  </si>
  <si>
    <t>Trajanje leasinga (godina)</t>
  </si>
  <si>
    <t xml:space="preserve">Ušteda emisije CO2                                 </t>
  </si>
  <si>
    <t>Ušteda emisije CO2 kroz cijelo trajanje leasinga</t>
  </si>
  <si>
    <t>Ukupna vrijednost nabave (bez PDV-a)</t>
  </si>
  <si>
    <t>Jedinična cijena vozila</t>
  </si>
  <si>
    <t>Prosječna emisija vozila bez primjene mjerila ZeJN</t>
  </si>
  <si>
    <t>Prosječna emisija vozila koja se nabavljaju uz primjenu mjerila ZeJN</t>
  </si>
  <si>
    <t>g CO2 / km</t>
  </si>
  <si>
    <t xml:space="preserve">Prosječna godišnja kilometraža vozila </t>
  </si>
  <si>
    <t>Prosječan vijek trajanja vozila</t>
  </si>
  <si>
    <t>t CO2 / god (po vozilu)</t>
  </si>
  <si>
    <t>t CO2/ god (za sva vozila)</t>
  </si>
  <si>
    <t>Ušteda emsije CO2 kroz cijeli vijek trajanja vozila</t>
  </si>
  <si>
    <t>godina</t>
  </si>
  <si>
    <t>kg CO2 / dan (po vozilu)</t>
  </si>
  <si>
    <t>kg CO2 / dan svih vozila</t>
  </si>
  <si>
    <t>Jedinična cijena najma vozila po danu</t>
  </si>
  <si>
    <t>Prosječna emisija vozila bez primjene mjerila ZeJ</t>
  </si>
  <si>
    <t>Prosječna dnevna kilometraža vozila</t>
  </si>
  <si>
    <t>Dnevna ušteda emisija CO2</t>
  </si>
  <si>
    <t>Ušteda emisije CO2 tijekom dnevnog najma za sva vozila</t>
  </si>
  <si>
    <t>Ukupna vrijednost najma vozila (bez PDV-a)</t>
  </si>
  <si>
    <t xml:space="preserve">Ušteda emsije CO2 tijekom cijelog trajanja leasinga </t>
  </si>
  <si>
    <t>DNEVNI NAJAM AUTOMOBILA</t>
  </si>
  <si>
    <t>Trajanje leasinga</t>
  </si>
  <si>
    <t>Godišnja ušteda emisija CO2</t>
  </si>
  <si>
    <t>Prosječna godišnja kilometraža vozila</t>
  </si>
  <si>
    <t xml:space="preserve">Dnevna ušteda emisija CO2 </t>
  </si>
  <si>
    <t xml:space="preserve">Ušteda emsije CO2 kroz cijeli vijek trajanja vozila </t>
  </si>
  <si>
    <t xml:space="preserve">Prosječna dnevna kilometraža vozila </t>
  </si>
  <si>
    <t xml:space="preserve">Ušteda emsije CO2 tijekom cijelog trajanja leasinga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</si>
</sst>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36"/>
      <color rgb="FF0070C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2499465926084170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1" fontId="0" fillId="0" borderId="0" xfId="0" applyNumberFormat="1" applyAlignment="1">
      <alignment horizontal="center"/>
    </xf>
    <xf numFmtId="0" fontId="3" fillId="0" borderId="0" xfId="1"/>
    <xf numFmtId="2" fontId="0" fillId="0" borderId="0" xfId="0" applyNumberFormat="1" applyFill="1" applyAlignment="1">
      <alignment horizontal="center"/>
    </xf>
    <xf numFmtId="0" fontId="0" fillId="3" borderId="2" xfId="0" applyFill="1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9" xfId="0" applyFill="1" applyBorder="1"/>
    <xf numFmtId="0" fontId="0" fillId="0" borderId="9" xfId="0" applyBorder="1"/>
    <xf numFmtId="164" fontId="0" fillId="0" borderId="10" xfId="0" applyNumberFormat="1" applyBorder="1"/>
    <xf numFmtId="0" fontId="0" fillId="0" borderId="10" xfId="0" applyBorder="1"/>
    <xf numFmtId="2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4" fillId="4" borderId="0" xfId="0" applyFont="1" applyFill="1"/>
    <xf numFmtId="0" fontId="0" fillId="4" borderId="0" xfId="0" applyFill="1"/>
    <xf numFmtId="0" fontId="4" fillId="0" borderId="0" xfId="0" applyFont="1" applyFill="1"/>
    <xf numFmtId="0" fontId="0" fillId="0" borderId="0" xfId="0" applyFill="1"/>
    <xf numFmtId="0" fontId="0" fillId="0" borderId="3" xfId="0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" xfId="0" applyFill="1" applyBorder="1"/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35" xfId="0" applyFill="1" applyBorder="1"/>
    <xf numFmtId="0" fontId="0" fillId="0" borderId="25" xfId="0" applyFill="1" applyBorder="1" applyAlignment="1">
      <alignment horizontal="center"/>
    </xf>
    <xf numFmtId="0" fontId="0" fillId="0" borderId="32" xfId="0" applyFill="1" applyBorder="1"/>
    <xf numFmtId="0" fontId="0" fillId="0" borderId="26" xfId="0" applyFill="1" applyBorder="1" applyAlignment="1">
      <alignment horizontal="center"/>
    </xf>
    <xf numFmtId="0" fontId="0" fillId="0" borderId="33" xfId="0" applyFill="1" applyBorder="1"/>
    <xf numFmtId="0" fontId="0" fillId="0" borderId="28" xfId="0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5" xfId="0" applyFill="1" applyBorder="1" applyAlignment="1">
      <alignment horizontal="center" wrapText="1"/>
    </xf>
    <xf numFmtId="0" fontId="0" fillId="0" borderId="3" xfId="0" applyBorder="1"/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9" xfId="0" applyBorder="1"/>
    <xf numFmtId="0" fontId="0" fillId="5" borderId="1" xfId="0" applyFill="1" applyBorder="1" applyAlignment="1">
      <alignment horizontal="center"/>
    </xf>
    <xf numFmtId="0" fontId="0" fillId="5" borderId="40" xfId="0" applyFill="1" applyBorder="1"/>
    <xf numFmtId="0" fontId="0" fillId="0" borderId="38" xfId="0" applyBorder="1"/>
    <xf numFmtId="0" fontId="0" fillId="0" borderId="0" xfId="0" applyAlignment="1">
      <alignment horizontal="right"/>
    </xf>
    <xf numFmtId="0" fontId="0" fillId="4" borderId="0" xfId="0" applyFill="1" applyAlignment="1">
      <alignment horizontal="left"/>
    </xf>
    <xf numFmtId="0" fontId="0" fillId="6" borderId="0" xfId="0" applyFill="1"/>
    <xf numFmtId="0" fontId="5" fillId="6" borderId="0" xfId="0" applyFont="1" applyFill="1"/>
    <xf numFmtId="0" fontId="0" fillId="0" borderId="44" xfId="0" applyBorder="1"/>
    <xf numFmtId="0" fontId="0" fillId="5" borderId="16" xfId="0" applyFill="1" applyBorder="1" applyAlignment="1">
      <alignment horizontal="center" wrapText="1"/>
    </xf>
    <xf numFmtId="0" fontId="0" fillId="5" borderId="46" xfId="0" applyFill="1" applyBorder="1" applyAlignment="1">
      <alignment horizontal="center" wrapText="1"/>
    </xf>
    <xf numFmtId="0" fontId="0" fillId="5" borderId="38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42" xfId="0" applyFill="1" applyBorder="1"/>
    <xf numFmtId="0" fontId="0" fillId="5" borderId="43" xfId="0" applyFill="1" applyBorder="1"/>
    <xf numFmtId="0" fontId="0" fillId="5" borderId="48" xfId="0" applyFill="1" applyBorder="1" applyAlignment="1">
      <alignment wrapText="1"/>
    </xf>
    <xf numFmtId="0" fontId="0" fillId="5" borderId="49" xfId="0" applyFill="1" applyBorder="1"/>
    <xf numFmtId="0" fontId="0" fillId="5" borderId="1" xfId="0" applyFill="1" applyBorder="1"/>
    <xf numFmtId="0" fontId="0" fillId="0" borderId="1" xfId="0" applyFill="1" applyBorder="1" applyAlignment="1">
      <alignment wrapText="1"/>
    </xf>
    <xf numFmtId="2" fontId="0" fillId="0" borderId="50" xfId="0" applyNumberFormat="1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/>
    </xf>
    <xf numFmtId="2" fontId="0" fillId="0" borderId="52" xfId="0" applyNumberFormat="1" applyFill="1" applyBorder="1" applyAlignment="1">
      <alignment horizontal="center"/>
    </xf>
    <xf numFmtId="2" fontId="0" fillId="0" borderId="53" xfId="0" applyNumberFormat="1" applyFill="1" applyBorder="1" applyAlignment="1">
      <alignment horizontal="center"/>
    </xf>
    <xf numFmtId="2" fontId="0" fillId="0" borderId="54" xfId="0" applyNumberFormat="1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5" xfId="0" applyBorder="1"/>
    <xf numFmtId="0" fontId="0" fillId="5" borderId="6" xfId="0" applyFill="1" applyBorder="1" applyAlignment="1">
      <alignment horizontal="center"/>
    </xf>
    <xf numFmtId="0" fontId="0" fillId="5" borderId="41" xfId="0" applyFill="1" applyBorder="1"/>
    <xf numFmtId="0" fontId="0" fillId="0" borderId="56" xfId="0" applyBorder="1"/>
    <xf numFmtId="0" fontId="1" fillId="3" borderId="9" xfId="0" applyFont="1" applyFill="1" applyBorder="1"/>
    <xf numFmtId="3" fontId="0" fillId="0" borderId="10" xfId="0" applyNumberFormat="1" applyBorder="1"/>
    <xf numFmtId="4" fontId="6" fillId="0" borderId="0" xfId="0" applyNumberFormat="1" applyFont="1"/>
    <xf numFmtId="4" fontId="0" fillId="3" borderId="10" xfId="0" applyNumberFormat="1" applyFill="1" applyBorder="1"/>
    <xf numFmtId="4" fontId="0" fillId="0" borderId="13" xfId="0" applyNumberFormat="1" applyBorder="1"/>
    <xf numFmtId="1" fontId="0" fillId="0" borderId="10" xfId="0" applyNumberFormat="1" applyBorder="1"/>
    <xf numFmtId="4" fontId="0" fillId="0" borderId="10" xfId="0" applyNumberFormat="1" applyBorder="1"/>
    <xf numFmtId="4" fontId="0" fillId="0" borderId="13" xfId="0" applyNumberFormat="1" applyBorder="1" applyAlignment="1"/>
    <xf numFmtId="0" fontId="0" fillId="0" borderId="2" xfId="0" applyFill="1" applyBorder="1"/>
    <xf numFmtId="0" fontId="6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1" fillId="5" borderId="48" xfId="0" applyFont="1" applyFill="1" applyBorder="1" applyAlignment="1">
      <alignment wrapText="1"/>
    </xf>
    <xf numFmtId="0" fontId="0" fillId="0" borderId="59" xfId="0" applyBorder="1"/>
    <xf numFmtId="0" fontId="0" fillId="2" borderId="60" xfId="0" applyFill="1" applyBorder="1"/>
    <xf numFmtId="0" fontId="0" fillId="2" borderId="62" xfId="0" applyFill="1" applyBorder="1"/>
    <xf numFmtId="0" fontId="0" fillId="2" borderId="63" xfId="0" applyFill="1" applyBorder="1"/>
    <xf numFmtId="0" fontId="0" fillId="2" borderId="63" xfId="0" applyFill="1" applyBorder="1" applyAlignment="1">
      <alignment horizontal="left"/>
    </xf>
    <xf numFmtId="2" fontId="0" fillId="2" borderId="66" xfId="0" applyNumberFormat="1" applyFill="1" applyBorder="1"/>
    <xf numFmtId="0" fontId="0" fillId="2" borderId="67" xfId="0" applyFill="1" applyBorder="1"/>
    <xf numFmtId="0" fontId="0" fillId="2" borderId="67" xfId="0" applyFill="1" applyBorder="1" applyAlignment="1">
      <alignment horizontal="left"/>
    </xf>
    <xf numFmtId="2" fontId="0" fillId="2" borderId="68" xfId="0" applyNumberFormat="1" applyFill="1" applyBorder="1"/>
    <xf numFmtId="0" fontId="0" fillId="0" borderId="64" xfId="0" applyFill="1" applyBorder="1"/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9" xfId="0" applyBorder="1"/>
    <xf numFmtId="0" fontId="0" fillId="2" borderId="71" xfId="0" applyFill="1" applyBorder="1"/>
    <xf numFmtId="0" fontId="0" fillId="2" borderId="70" xfId="0" applyFill="1" applyBorder="1"/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Border="1"/>
    <xf numFmtId="2" fontId="0" fillId="0" borderId="13" xfId="0" applyNumberFormat="1" applyBorder="1"/>
    <xf numFmtId="0" fontId="0" fillId="2" borderId="75" xfId="0" applyFill="1" applyBorder="1"/>
    <xf numFmtId="0" fontId="0" fillId="2" borderId="76" xfId="0" applyFill="1" applyBorder="1"/>
    <xf numFmtId="0" fontId="0" fillId="0" borderId="64" xfId="0" applyBorder="1"/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0" xfId="0" applyFont="1"/>
    <xf numFmtId="0" fontId="7" fillId="0" borderId="51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51" xfId="0" applyFont="1" applyBorder="1" applyAlignment="1">
      <alignment horizontal="left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wrapText="1"/>
    </xf>
    <xf numFmtId="2" fontId="0" fillId="0" borderId="77" xfId="0" applyNumberFormat="1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78" xfId="0" applyNumberFormat="1" applyFill="1" applyBorder="1" applyAlignment="1">
      <alignment horizontal="center"/>
    </xf>
    <xf numFmtId="0" fontId="3" fillId="0" borderId="0" xfId="1" applyFont="1"/>
    <xf numFmtId="0" fontId="7" fillId="0" borderId="0" xfId="0" applyFont="1"/>
    <xf numFmtId="3" fontId="0" fillId="0" borderId="10" xfId="0" applyNumberFormat="1" applyFill="1" applyBorder="1"/>
    <xf numFmtId="2" fontId="0" fillId="0" borderId="10" xfId="0" applyNumberFormat="1" applyFill="1" applyBorder="1"/>
    <xf numFmtId="0" fontId="10" fillId="0" borderId="0" xfId="0" applyFont="1" applyAlignment="1"/>
    <xf numFmtId="165" fontId="0" fillId="0" borderId="0" xfId="0" applyNumberFormat="1" applyAlignment="1"/>
    <xf numFmtId="0" fontId="7" fillId="4" borderId="56" xfId="0" applyFont="1" applyFill="1" applyBorder="1" applyAlignment="1">
      <alignment horizontal="justify" vertical="center" wrapText="1"/>
    </xf>
    <xf numFmtId="0" fontId="7" fillId="4" borderId="58" xfId="0" applyFont="1" applyFill="1" applyBorder="1" applyAlignment="1">
      <alignment horizontal="justify" vertical="center" wrapText="1"/>
    </xf>
    <xf numFmtId="0" fontId="7" fillId="4" borderId="48" xfId="0" applyFont="1" applyFill="1" applyBorder="1" applyAlignment="1">
      <alignment horizontal="justify" vertical="center" wrapText="1"/>
    </xf>
    <xf numFmtId="0" fontId="7" fillId="7" borderId="48" xfId="0" applyFont="1" applyFill="1" applyBorder="1" applyAlignment="1">
      <alignment horizontal="left" vertical="center" wrapText="1"/>
    </xf>
    <xf numFmtId="0" fontId="7" fillId="7" borderId="58" xfId="0" applyFont="1" applyFill="1" applyBorder="1" applyAlignment="1">
      <alignment horizontal="left" vertical="center" wrapText="1"/>
    </xf>
    <xf numFmtId="0" fontId="7" fillId="4" borderId="48" xfId="0" applyFont="1" applyFill="1" applyBorder="1" applyAlignment="1">
      <alignment horizontal="left" vertical="center" wrapText="1"/>
    </xf>
    <xf numFmtId="0" fontId="7" fillId="4" borderId="56" xfId="0" applyFont="1" applyFill="1" applyBorder="1" applyAlignment="1">
      <alignment horizontal="left" vertical="center" wrapText="1"/>
    </xf>
    <xf numFmtId="0" fontId="7" fillId="4" borderId="58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3" borderId="48" xfId="0" applyFont="1" applyFill="1" applyBorder="1" applyAlignment="1">
      <alignment horizontal="left" vertical="center"/>
    </xf>
    <xf numFmtId="0" fontId="0" fillId="3" borderId="56" xfId="0" applyFill="1" applyBorder="1" applyAlignment="1">
      <alignment horizontal="left" vertical="center"/>
    </xf>
    <xf numFmtId="0" fontId="0" fillId="3" borderId="58" xfId="0" applyFill="1" applyBorder="1" applyAlignment="1">
      <alignment horizontal="left" vertical="center"/>
    </xf>
    <xf numFmtId="0" fontId="0" fillId="5" borderId="45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79" xfId="0" applyBorder="1" applyAlignment="1">
      <alignment horizontal="left"/>
    </xf>
    <xf numFmtId="0" fontId="0" fillId="0" borderId="45" xfId="0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4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3" borderId="56" xfId="0" applyFont="1" applyFill="1" applyBorder="1" applyAlignment="1">
      <alignment horizontal="left" vertical="center"/>
    </xf>
    <xf numFmtId="0" fontId="1" fillId="3" borderId="58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selanec/I-08-0208_ZJN/3_Radni%20materijali/3_Radni%20materijali/Copert_exp%20za%20fakto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_INPUT_DATA___"/>
      <sheetName val="_____RESULTS____"/>
      <sheetName val="Mean_Fleet_Mileage_km"/>
      <sheetName val="Population"/>
      <sheetName val="Mileage_km_per_year"/>
      <sheetName val="Total_FC_Emiss_t"/>
      <sheetName val="Total_CO2_Emiss_t"/>
    </sheetNames>
    <sheetDataSet>
      <sheetData sheetId="0"/>
      <sheetData sheetId="1"/>
      <sheetData sheetId="2"/>
      <sheetData sheetId="3"/>
      <sheetData sheetId="4">
        <row r="12">
          <cell r="AE12">
            <v>10500</v>
          </cell>
        </row>
        <row r="25">
          <cell r="AE25">
            <v>10400</v>
          </cell>
        </row>
        <row r="36">
          <cell r="AE36">
            <v>10400</v>
          </cell>
        </row>
        <row r="46">
          <cell r="AE46">
            <v>18750</v>
          </cell>
        </row>
        <row r="53">
          <cell r="AE53">
            <v>18800</v>
          </cell>
        </row>
      </sheetData>
      <sheetData sheetId="5"/>
      <sheetData sheetId="6">
        <row r="12">
          <cell r="AM12">
            <v>170.54738201771781</v>
          </cell>
        </row>
        <row r="25">
          <cell r="AM25">
            <v>202.08098894559544</v>
          </cell>
        </row>
        <row r="36">
          <cell r="AM36">
            <v>265.56165776867357</v>
          </cell>
        </row>
        <row r="46">
          <cell r="AM46">
            <v>167.36087978803468</v>
          </cell>
        </row>
        <row r="53">
          <cell r="AM53">
            <v>226.04496752506853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N18"/>
  <sheetViews>
    <sheetView tabSelected="1" zoomScaleNormal="100" workbookViewId="0">
      <selection activeCell="T16" sqref="T16"/>
    </sheetView>
  </sheetViews>
  <sheetFormatPr defaultRowHeight="15" x14ac:dyDescent="0.25"/>
  <cols>
    <col min="1" max="2" width="1.5703125" style="69" customWidth="1"/>
    <col min="3" max="16384" width="9.140625" style="69"/>
  </cols>
  <sheetData>
    <row r="6" spans="3:14" ht="46.5" x14ac:dyDescent="0.7">
      <c r="C6" s="70" t="s">
        <v>61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8" spans="3:14" ht="46.5" x14ac:dyDescent="0.7">
      <c r="C8" s="70" t="s">
        <v>62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10" spans="3:14" ht="46.5" x14ac:dyDescent="0.7">
      <c r="C10" s="70" t="s">
        <v>63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</row>
    <row r="12" spans="3:14" ht="46.5" x14ac:dyDescent="0.7"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</row>
    <row r="18" spans="8:8" x14ac:dyDescent="0.25">
      <c r="H18" s="106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E65"/>
  <sheetViews>
    <sheetView topLeftCell="A42" zoomScale="120" zoomScaleNormal="120" workbookViewId="0">
      <selection activeCell="B1" sqref="B1"/>
    </sheetView>
  </sheetViews>
  <sheetFormatPr defaultRowHeight="15" x14ac:dyDescent="0.25"/>
  <cols>
    <col min="1" max="1" width="6" style="22" customWidth="1"/>
    <col min="2" max="2" width="28.7109375" customWidth="1"/>
    <col min="3" max="3" width="63.7109375" customWidth="1"/>
    <col min="4" max="4" width="25.7109375" customWidth="1"/>
    <col min="5" max="5" width="15.7109375" customWidth="1"/>
  </cols>
  <sheetData>
    <row r="2" spans="2:5" x14ac:dyDescent="0.25">
      <c r="B2" s="107" t="s">
        <v>30</v>
      </c>
    </row>
    <row r="3" spans="2:5" x14ac:dyDescent="0.25">
      <c r="B3" t="s">
        <v>81</v>
      </c>
    </row>
    <row r="4" spans="2:5" x14ac:dyDescent="0.25">
      <c r="B4" t="s">
        <v>71</v>
      </c>
    </row>
    <row r="6" spans="2:5" ht="32.25" customHeight="1" x14ac:dyDescent="0.45">
      <c r="B6" s="19" t="s">
        <v>47</v>
      </c>
      <c r="C6" s="20"/>
      <c r="D6" s="20"/>
      <c r="E6" s="20"/>
    </row>
    <row r="7" spans="2:5" s="22" customFormat="1" ht="6" customHeight="1" thickBot="1" x14ac:dyDescent="0.5">
      <c r="B7" s="21"/>
    </row>
    <row r="8" spans="2:5" ht="15" customHeight="1" thickBot="1" x14ac:dyDescent="0.3">
      <c r="B8" s="176" t="s">
        <v>27</v>
      </c>
      <c r="C8" s="177"/>
      <c r="D8" s="177"/>
      <c r="E8" s="178"/>
    </row>
    <row r="9" spans="2:5" ht="15" customHeight="1" x14ac:dyDescent="0.25">
      <c r="B9" s="182"/>
      <c r="C9" s="183"/>
      <c r="D9" s="10" t="s">
        <v>18</v>
      </c>
      <c r="E9" s="11" t="s">
        <v>21</v>
      </c>
    </row>
    <row r="10" spans="2:5" ht="15" customHeight="1" x14ac:dyDescent="0.25">
      <c r="B10" s="97" t="s">
        <v>22</v>
      </c>
      <c r="C10" s="8" t="s">
        <v>126</v>
      </c>
      <c r="D10" s="8" t="s">
        <v>19</v>
      </c>
      <c r="E10" s="100"/>
    </row>
    <row r="11" spans="2:5" ht="15" customHeight="1" x14ac:dyDescent="0.25">
      <c r="B11" s="13"/>
      <c r="C11" s="9"/>
      <c r="D11" s="9"/>
      <c r="E11" s="14"/>
    </row>
    <row r="12" spans="2:5" ht="15" customHeight="1" x14ac:dyDescent="0.25">
      <c r="B12" s="179" t="s">
        <v>23</v>
      </c>
      <c r="C12" s="9" t="s">
        <v>127</v>
      </c>
      <c r="D12" s="9" t="s">
        <v>19</v>
      </c>
      <c r="E12" s="103">
        <v>180000</v>
      </c>
    </row>
    <row r="13" spans="2:5" ht="15" hidden="1" customHeight="1" x14ac:dyDescent="0.25">
      <c r="B13" s="180"/>
      <c r="C13" s="9" t="s">
        <v>20</v>
      </c>
      <c r="D13" s="9" t="s">
        <v>10</v>
      </c>
      <c r="E13" s="15">
        <f>E10/E12</f>
        <v>0</v>
      </c>
    </row>
    <row r="14" spans="2:5" ht="15" customHeight="1" x14ac:dyDescent="0.25">
      <c r="B14" s="180"/>
      <c r="C14" s="9" t="s">
        <v>128</v>
      </c>
      <c r="D14" s="9" t="s">
        <v>130</v>
      </c>
      <c r="E14" s="16">
        <f>AVERAGE('sve flote'!$E$19:$F$21)</f>
        <v>199.82612597218747</v>
      </c>
    </row>
    <row r="15" spans="2:5" ht="15" customHeight="1" x14ac:dyDescent="0.25">
      <c r="B15" s="180"/>
      <c r="C15" s="9" t="s">
        <v>129</v>
      </c>
      <c r="D15" s="9" t="s">
        <v>130</v>
      </c>
      <c r="E15" s="16">
        <f>AVERAGE('sve flote'!E35:F37)</f>
        <v>98</v>
      </c>
    </row>
    <row r="16" spans="2:5" ht="15" customHeight="1" x14ac:dyDescent="0.25">
      <c r="B16" s="180"/>
      <c r="C16" s="9" t="s">
        <v>149</v>
      </c>
      <c r="D16" s="9" t="s">
        <v>24</v>
      </c>
      <c r="E16" s="98">
        <f>AVERAGE('sve flote'!$H$19:$I$21)</f>
        <v>14600</v>
      </c>
    </row>
    <row r="17" spans="2:5" ht="15" hidden="1" customHeight="1" x14ac:dyDescent="0.25">
      <c r="B17" s="180"/>
      <c r="C17" s="9" t="s">
        <v>25</v>
      </c>
      <c r="D17" s="9" t="s">
        <v>26</v>
      </c>
      <c r="E17" s="16">
        <f>(E14*E16-E15*E16)/1000000</f>
        <v>1.486661439193937</v>
      </c>
    </row>
    <row r="18" spans="2:5" ht="15" customHeight="1" x14ac:dyDescent="0.25">
      <c r="B18" s="181"/>
      <c r="C18" s="9" t="s">
        <v>147</v>
      </c>
      <c r="D18" s="9" t="s">
        <v>136</v>
      </c>
      <c r="E18" s="30">
        <v>8</v>
      </c>
    </row>
    <row r="19" spans="2:5" ht="15" customHeight="1" thickBot="1" x14ac:dyDescent="0.3">
      <c r="B19" s="24"/>
      <c r="C19" s="25"/>
      <c r="D19" s="25"/>
      <c r="E19" s="26"/>
    </row>
    <row r="20" spans="2:5" ht="15" customHeight="1" x14ac:dyDescent="0.25">
      <c r="B20" s="27" t="s">
        <v>46</v>
      </c>
      <c r="C20" s="28"/>
      <c r="D20" s="28"/>
      <c r="E20" s="29"/>
    </row>
    <row r="21" spans="2:5" ht="15" customHeight="1" x14ac:dyDescent="0.25">
      <c r="B21" s="13" t="s">
        <v>28</v>
      </c>
      <c r="C21" s="9" t="s">
        <v>148</v>
      </c>
      <c r="D21" s="9" t="s">
        <v>133</v>
      </c>
      <c r="E21" s="16">
        <f>$E$17</f>
        <v>1.486661439193937</v>
      </c>
    </row>
    <row r="22" spans="2:5" ht="15" customHeight="1" x14ac:dyDescent="0.25">
      <c r="B22" s="13"/>
      <c r="C22" s="9" t="s">
        <v>125</v>
      </c>
      <c r="D22" s="9" t="s">
        <v>70</v>
      </c>
      <c r="E22" s="16">
        <f>$E$21*$E$18</f>
        <v>11.893291513551496</v>
      </c>
    </row>
    <row r="23" spans="2:5" ht="15" customHeight="1" x14ac:dyDescent="0.25">
      <c r="B23" s="13" t="s">
        <v>29</v>
      </c>
      <c r="C23" s="9" t="s">
        <v>148</v>
      </c>
      <c r="D23" s="9" t="s">
        <v>134</v>
      </c>
      <c r="E23" s="16">
        <f>$E$17*$E$13</f>
        <v>0</v>
      </c>
    </row>
    <row r="24" spans="2:5" ht="15" customHeight="1" thickBot="1" x14ac:dyDescent="0.3">
      <c r="B24" s="17"/>
      <c r="C24" s="18" t="s">
        <v>153</v>
      </c>
      <c r="D24" s="18" t="s">
        <v>72</v>
      </c>
      <c r="E24" s="128">
        <f>$E$21*$E$18*$E$13</f>
        <v>0</v>
      </c>
    </row>
    <row r="27" spans="2:5" ht="32.25" customHeight="1" x14ac:dyDescent="0.45">
      <c r="B27" s="19" t="s">
        <v>48</v>
      </c>
      <c r="C27" s="20"/>
      <c r="D27" s="20"/>
      <c r="E27" s="20"/>
    </row>
    <row r="28" spans="2:5" s="22" customFormat="1" ht="6" customHeight="1" thickBot="1" x14ac:dyDescent="0.5">
      <c r="B28" s="21"/>
    </row>
    <row r="29" spans="2:5" ht="15" customHeight="1" thickBot="1" x14ac:dyDescent="0.3">
      <c r="B29" s="176" t="s">
        <v>31</v>
      </c>
      <c r="C29" s="177"/>
      <c r="D29" s="177"/>
      <c r="E29" s="178"/>
    </row>
    <row r="30" spans="2:5" ht="15" customHeight="1" x14ac:dyDescent="0.25">
      <c r="B30" s="182"/>
      <c r="C30" s="183"/>
      <c r="D30" s="10" t="s">
        <v>18</v>
      </c>
      <c r="E30" s="11" t="s">
        <v>21</v>
      </c>
    </row>
    <row r="31" spans="2:5" ht="15" customHeight="1" x14ac:dyDescent="0.25">
      <c r="B31" s="97" t="s">
        <v>22</v>
      </c>
      <c r="C31" s="8" t="s">
        <v>126</v>
      </c>
      <c r="D31" s="8" t="s">
        <v>19</v>
      </c>
      <c r="E31" s="100"/>
    </row>
    <row r="32" spans="2:5" ht="15" customHeight="1" x14ac:dyDescent="0.25">
      <c r="B32" s="13"/>
      <c r="C32" s="9"/>
      <c r="D32" s="9"/>
      <c r="E32" s="14"/>
    </row>
    <row r="33" spans="2:5" ht="15" customHeight="1" x14ac:dyDescent="0.25">
      <c r="B33" s="179" t="s">
        <v>23</v>
      </c>
      <c r="C33" s="9" t="s">
        <v>127</v>
      </c>
      <c r="D33" s="9" t="s">
        <v>19</v>
      </c>
      <c r="E33" s="103">
        <v>180000</v>
      </c>
    </row>
    <row r="34" spans="2:5" ht="15" hidden="1" customHeight="1" x14ac:dyDescent="0.25">
      <c r="B34" s="180"/>
      <c r="C34" s="9" t="s">
        <v>20</v>
      </c>
      <c r="D34" s="9" t="s">
        <v>10</v>
      </c>
      <c r="E34" s="15">
        <f>E31/E33</f>
        <v>0</v>
      </c>
    </row>
    <row r="35" spans="2:5" ht="15" customHeight="1" x14ac:dyDescent="0.25">
      <c r="B35" s="180"/>
      <c r="C35" s="9" t="s">
        <v>128</v>
      </c>
      <c r="D35" s="9" t="s">
        <v>130</v>
      </c>
      <c r="E35" s="16">
        <f>AVERAGE('sve flote'!$E$19:$F$21)</f>
        <v>199.82612597218747</v>
      </c>
    </row>
    <row r="36" spans="2:5" ht="15" customHeight="1" x14ac:dyDescent="0.25">
      <c r="B36" s="180"/>
      <c r="C36" s="9" t="s">
        <v>129</v>
      </c>
      <c r="D36" s="9" t="s">
        <v>130</v>
      </c>
      <c r="E36" s="16">
        <f>AVERAGE('sve flote'!E35:F37)</f>
        <v>98</v>
      </c>
    </row>
    <row r="37" spans="2:5" ht="15" customHeight="1" x14ac:dyDescent="0.25">
      <c r="B37" s="180"/>
      <c r="C37" s="9" t="s">
        <v>131</v>
      </c>
      <c r="D37" s="9" t="s">
        <v>24</v>
      </c>
      <c r="E37" s="98">
        <f>AVERAGE('sve flote'!$H$19:$I$21)</f>
        <v>14600</v>
      </c>
    </row>
    <row r="38" spans="2:5" ht="15" hidden="1" customHeight="1" x14ac:dyDescent="0.25">
      <c r="B38" s="180"/>
      <c r="C38" s="9" t="s">
        <v>25</v>
      </c>
      <c r="D38" s="9" t="s">
        <v>26</v>
      </c>
      <c r="E38" s="16">
        <f>(E35*E37-E36*E37)/1000000</f>
        <v>1.486661439193937</v>
      </c>
    </row>
    <row r="39" spans="2:5" ht="15" customHeight="1" x14ac:dyDescent="0.25">
      <c r="B39" s="181"/>
      <c r="C39" s="9" t="s">
        <v>132</v>
      </c>
      <c r="D39" s="9" t="s">
        <v>136</v>
      </c>
      <c r="E39" s="30">
        <v>13</v>
      </c>
    </row>
    <row r="40" spans="2:5" ht="15" customHeight="1" thickBot="1" x14ac:dyDescent="0.3">
      <c r="B40" s="24"/>
      <c r="C40" s="25"/>
      <c r="D40" s="25"/>
      <c r="E40" s="26"/>
    </row>
    <row r="41" spans="2:5" ht="15" customHeight="1" x14ac:dyDescent="0.25">
      <c r="B41" s="27" t="s">
        <v>46</v>
      </c>
      <c r="C41" s="28"/>
      <c r="D41" s="28"/>
      <c r="E41" s="29"/>
    </row>
    <row r="42" spans="2:5" ht="15" customHeight="1" x14ac:dyDescent="0.25">
      <c r="B42" s="13" t="s">
        <v>49</v>
      </c>
      <c r="C42" s="9" t="s">
        <v>148</v>
      </c>
      <c r="D42" s="9" t="s">
        <v>133</v>
      </c>
      <c r="E42" s="16">
        <f>E38</f>
        <v>1.486661439193937</v>
      </c>
    </row>
    <row r="43" spans="2:5" ht="15" customHeight="1" x14ac:dyDescent="0.25">
      <c r="B43" s="13"/>
      <c r="C43" s="9" t="s">
        <v>135</v>
      </c>
      <c r="D43" s="9" t="s">
        <v>70</v>
      </c>
      <c r="E43" s="16">
        <f>$E$42*$E$39</f>
        <v>19.326598709521182</v>
      </c>
    </row>
    <row r="44" spans="2:5" ht="15" customHeight="1" x14ac:dyDescent="0.25">
      <c r="B44" s="13" t="s">
        <v>50</v>
      </c>
      <c r="C44" s="9" t="s">
        <v>148</v>
      </c>
      <c r="D44" s="9" t="s">
        <v>134</v>
      </c>
      <c r="E44" s="16">
        <f>$E$38*$E$34</f>
        <v>0</v>
      </c>
    </row>
    <row r="45" spans="2:5" ht="15" customHeight="1" thickBot="1" x14ac:dyDescent="0.3">
      <c r="B45" s="17"/>
      <c r="C45" s="18" t="s">
        <v>135</v>
      </c>
      <c r="D45" s="18" t="s">
        <v>72</v>
      </c>
      <c r="E45" s="128">
        <f>$E$42*$E$39*$E$34</f>
        <v>0</v>
      </c>
    </row>
    <row r="48" spans="2:5" ht="32.25" customHeight="1" x14ac:dyDescent="0.45">
      <c r="B48" s="19" t="s">
        <v>146</v>
      </c>
      <c r="C48" s="20"/>
      <c r="D48" s="20"/>
      <c r="E48" s="20"/>
    </row>
    <row r="49" spans="2:5" s="22" customFormat="1" ht="6" customHeight="1" thickBot="1" x14ac:dyDescent="0.5">
      <c r="B49" s="21"/>
    </row>
    <row r="50" spans="2:5" ht="15" customHeight="1" thickBot="1" x14ac:dyDescent="0.3">
      <c r="B50" s="176" t="s">
        <v>32</v>
      </c>
      <c r="C50" s="177"/>
      <c r="D50" s="177"/>
      <c r="E50" s="178"/>
    </row>
    <row r="51" spans="2:5" ht="15" customHeight="1" x14ac:dyDescent="0.25">
      <c r="B51" s="182"/>
      <c r="C51" s="183"/>
      <c r="D51" s="10" t="s">
        <v>18</v>
      </c>
      <c r="E51" s="11" t="s">
        <v>21</v>
      </c>
    </row>
    <row r="52" spans="2:5" ht="15" customHeight="1" x14ac:dyDescent="0.25">
      <c r="B52" s="97" t="s">
        <v>22</v>
      </c>
      <c r="C52" s="8" t="s">
        <v>144</v>
      </c>
      <c r="D52" s="8" t="s">
        <v>19</v>
      </c>
      <c r="E52" s="100"/>
    </row>
    <row r="53" spans="2:5" ht="15" customHeight="1" x14ac:dyDescent="0.25">
      <c r="B53" s="13"/>
      <c r="C53" s="9"/>
      <c r="D53" s="9"/>
      <c r="E53" s="14"/>
    </row>
    <row r="54" spans="2:5" ht="15" customHeight="1" x14ac:dyDescent="0.25">
      <c r="B54" s="189" t="s">
        <v>23</v>
      </c>
      <c r="C54" s="9" t="s">
        <v>139</v>
      </c>
      <c r="D54" s="9" t="s">
        <v>19</v>
      </c>
      <c r="E54" s="103">
        <v>272</v>
      </c>
    </row>
    <row r="55" spans="2:5" ht="15" hidden="1" customHeight="1" x14ac:dyDescent="0.25">
      <c r="B55" s="190"/>
      <c r="C55" s="9" t="s">
        <v>36</v>
      </c>
      <c r="D55" s="9" t="s">
        <v>10</v>
      </c>
      <c r="E55" s="15">
        <f>E52/E54</f>
        <v>0</v>
      </c>
    </row>
    <row r="56" spans="2:5" ht="15" customHeight="1" x14ac:dyDescent="0.25">
      <c r="B56" s="190"/>
      <c r="C56" s="9" t="s">
        <v>128</v>
      </c>
      <c r="D56" s="9" t="s">
        <v>130</v>
      </c>
      <c r="E56" s="16">
        <f>AVERAGE('sve flote'!$E$19:$F$21)</f>
        <v>199.82612597218747</v>
      </c>
    </row>
    <row r="57" spans="2:5" ht="15" customHeight="1" x14ac:dyDescent="0.25">
      <c r="B57" s="190"/>
      <c r="C57" s="9" t="s">
        <v>129</v>
      </c>
      <c r="D57" s="9" t="s">
        <v>130</v>
      </c>
      <c r="E57" s="16">
        <v>98</v>
      </c>
    </row>
    <row r="58" spans="2:5" ht="15" customHeight="1" x14ac:dyDescent="0.25">
      <c r="B58" s="190"/>
      <c r="C58" s="9" t="s">
        <v>141</v>
      </c>
      <c r="D58" s="9" t="s">
        <v>24</v>
      </c>
      <c r="E58" s="15">
        <v>59</v>
      </c>
    </row>
    <row r="59" spans="2:5" ht="15" hidden="1" customHeight="1" x14ac:dyDescent="0.25">
      <c r="B59" s="191"/>
      <c r="C59" s="9" t="s">
        <v>33</v>
      </c>
      <c r="D59" s="9" t="s">
        <v>34</v>
      </c>
      <c r="E59" s="16">
        <f>(E56*E58-E57*E58)/1000</f>
        <v>6.0077414323590599</v>
      </c>
    </row>
    <row r="60" spans="2:5" ht="15" customHeight="1" thickBot="1" x14ac:dyDescent="0.3">
      <c r="B60" s="13"/>
      <c r="C60" s="9"/>
      <c r="D60" s="9"/>
      <c r="E60" s="30"/>
    </row>
    <row r="61" spans="2:5" ht="15" customHeight="1" x14ac:dyDescent="0.25">
      <c r="B61" s="27" t="s">
        <v>46</v>
      </c>
      <c r="C61" s="28"/>
      <c r="D61" s="28"/>
      <c r="E61" s="29"/>
    </row>
    <row r="62" spans="2:5" ht="15" customHeight="1" x14ac:dyDescent="0.25">
      <c r="B62" s="13" t="s">
        <v>35</v>
      </c>
      <c r="C62" s="9" t="s">
        <v>142</v>
      </c>
      <c r="D62" s="9" t="s">
        <v>137</v>
      </c>
      <c r="E62" s="16">
        <f>E59</f>
        <v>6.0077414323590599</v>
      </c>
    </row>
    <row r="63" spans="2:5" ht="15" customHeight="1" thickBot="1" x14ac:dyDescent="0.3">
      <c r="B63" s="17"/>
      <c r="C63" s="18" t="s">
        <v>143</v>
      </c>
      <c r="D63" s="18" t="s">
        <v>138</v>
      </c>
      <c r="E63" s="128">
        <f>E62*E55</f>
        <v>0</v>
      </c>
    </row>
    <row r="65" spans="3:3" x14ac:dyDescent="0.25">
      <c r="C65" t="s">
        <v>65</v>
      </c>
    </row>
  </sheetData>
  <mergeCells count="9">
    <mergeCell ref="B54:B59"/>
    <mergeCell ref="B51:C51"/>
    <mergeCell ref="B8:E8"/>
    <mergeCell ref="B9:C9"/>
    <mergeCell ref="B29:E29"/>
    <mergeCell ref="B30:C30"/>
    <mergeCell ref="B50:E50"/>
    <mergeCell ref="B12:B18"/>
    <mergeCell ref="B33:B3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E65"/>
  <sheetViews>
    <sheetView zoomScale="120" zoomScaleNormal="120" workbookViewId="0">
      <selection activeCell="B1" sqref="B1"/>
    </sheetView>
  </sheetViews>
  <sheetFormatPr defaultRowHeight="15" x14ac:dyDescent="0.25"/>
  <cols>
    <col min="1" max="1" width="6" style="22" customWidth="1"/>
    <col min="2" max="2" width="28.7109375" customWidth="1"/>
    <col min="3" max="3" width="63.7109375" customWidth="1"/>
    <col min="4" max="4" width="25.7109375" customWidth="1"/>
    <col min="5" max="5" width="15.7109375" customWidth="1"/>
  </cols>
  <sheetData>
    <row r="2" spans="1:5" x14ac:dyDescent="0.25">
      <c r="B2" s="108" t="s">
        <v>30</v>
      </c>
    </row>
    <row r="3" spans="1:5" x14ac:dyDescent="0.25">
      <c r="B3" t="s">
        <v>82</v>
      </c>
    </row>
    <row r="4" spans="1:5" x14ac:dyDescent="0.25">
      <c r="A4"/>
      <c r="B4" t="s">
        <v>112</v>
      </c>
    </row>
    <row r="6" spans="1:5" ht="32.25" customHeight="1" x14ac:dyDescent="0.45">
      <c r="B6" s="19" t="s">
        <v>47</v>
      </c>
      <c r="C6" s="20"/>
      <c r="D6" s="20"/>
      <c r="E6" s="20"/>
    </row>
    <row r="7" spans="1:5" s="22" customFormat="1" ht="6" customHeight="1" thickBot="1" x14ac:dyDescent="0.5">
      <c r="B7" s="21"/>
    </row>
    <row r="8" spans="1:5" ht="15" customHeight="1" thickBot="1" x14ac:dyDescent="0.3">
      <c r="B8" s="176" t="s">
        <v>27</v>
      </c>
      <c r="C8" s="177"/>
      <c r="D8" s="177"/>
      <c r="E8" s="178"/>
    </row>
    <row r="9" spans="1:5" ht="15" customHeight="1" x14ac:dyDescent="0.25">
      <c r="B9" s="182"/>
      <c r="C9" s="183"/>
      <c r="D9" s="10" t="s">
        <v>18</v>
      </c>
      <c r="E9" s="11" t="s">
        <v>21</v>
      </c>
    </row>
    <row r="10" spans="1:5" ht="15" customHeight="1" x14ac:dyDescent="0.25">
      <c r="B10" s="97" t="s">
        <v>22</v>
      </c>
      <c r="C10" s="8" t="s">
        <v>126</v>
      </c>
      <c r="D10" s="8" t="s">
        <v>19</v>
      </c>
      <c r="E10" s="100"/>
    </row>
    <row r="11" spans="1:5" ht="15" customHeight="1" x14ac:dyDescent="0.25">
      <c r="B11" s="13"/>
      <c r="C11" s="9"/>
      <c r="D11" s="9"/>
      <c r="E11" s="14"/>
    </row>
    <row r="12" spans="1:5" ht="15" customHeight="1" x14ac:dyDescent="0.25">
      <c r="B12" s="179" t="s">
        <v>23</v>
      </c>
      <c r="C12" s="9" t="s">
        <v>127</v>
      </c>
      <c r="D12" s="9" t="s">
        <v>19</v>
      </c>
      <c r="E12" s="103">
        <v>250000</v>
      </c>
    </row>
    <row r="13" spans="1:5" ht="15" hidden="1" customHeight="1" x14ac:dyDescent="0.25">
      <c r="B13" s="180"/>
      <c r="C13" s="9" t="s">
        <v>20</v>
      </c>
      <c r="D13" s="9" t="s">
        <v>10</v>
      </c>
      <c r="E13" s="15">
        <f>E10/E12</f>
        <v>0</v>
      </c>
    </row>
    <row r="14" spans="1:5" ht="15" customHeight="1" x14ac:dyDescent="0.25">
      <c r="B14" s="180"/>
      <c r="C14" s="9" t="s">
        <v>128</v>
      </c>
      <c r="D14" s="9" t="s">
        <v>130</v>
      </c>
      <c r="E14" s="16">
        <f>AVERAGE('sve flote'!$E$19:$F$21)</f>
        <v>199.82612597218747</v>
      </c>
    </row>
    <row r="15" spans="1:5" ht="15" customHeight="1" x14ac:dyDescent="0.25">
      <c r="B15" s="180"/>
      <c r="C15" s="9" t="s">
        <v>129</v>
      </c>
      <c r="D15" s="9" t="s">
        <v>130</v>
      </c>
      <c r="E15" s="16">
        <f>AVERAGE('sve flote'!E51:E53)</f>
        <v>25</v>
      </c>
    </row>
    <row r="16" spans="1:5" ht="15" customHeight="1" x14ac:dyDescent="0.25">
      <c r="B16" s="180"/>
      <c r="C16" s="9" t="s">
        <v>149</v>
      </c>
      <c r="D16" s="9" t="s">
        <v>24</v>
      </c>
      <c r="E16" s="150">
        <f>AVERAGE('sve flote'!H51:H53)</f>
        <v>14600</v>
      </c>
    </row>
    <row r="17" spans="2:5" ht="15" hidden="1" customHeight="1" x14ac:dyDescent="0.25">
      <c r="B17" s="180"/>
      <c r="C17" s="9" t="s">
        <v>25</v>
      </c>
      <c r="D17" s="9" t="s">
        <v>26</v>
      </c>
      <c r="E17" s="16">
        <f>(E14*E16-E15*E16)/1000000</f>
        <v>2.5524614391939369</v>
      </c>
    </row>
    <row r="18" spans="2:5" ht="15" customHeight="1" x14ac:dyDescent="0.25">
      <c r="B18" s="181"/>
      <c r="C18" s="9" t="s">
        <v>147</v>
      </c>
      <c r="D18" s="9" t="s">
        <v>136</v>
      </c>
      <c r="E18" s="30">
        <v>8</v>
      </c>
    </row>
    <row r="19" spans="2:5" ht="15" customHeight="1" thickBot="1" x14ac:dyDescent="0.3">
      <c r="B19" s="24"/>
      <c r="C19" s="25"/>
      <c r="D19" s="25"/>
      <c r="E19" s="26"/>
    </row>
    <row r="20" spans="2:5" ht="15" customHeight="1" x14ac:dyDescent="0.25">
      <c r="B20" s="27" t="s">
        <v>46</v>
      </c>
      <c r="C20" s="28"/>
      <c r="D20" s="28"/>
      <c r="E20" s="29"/>
    </row>
    <row r="21" spans="2:5" ht="15" customHeight="1" x14ac:dyDescent="0.25">
      <c r="B21" s="13" t="s">
        <v>28</v>
      </c>
      <c r="C21" s="9" t="s">
        <v>148</v>
      </c>
      <c r="D21" s="9" t="s">
        <v>133</v>
      </c>
      <c r="E21" s="16">
        <f>$E$17</f>
        <v>2.5524614391939369</v>
      </c>
    </row>
    <row r="22" spans="2:5" ht="15" customHeight="1" x14ac:dyDescent="0.25">
      <c r="B22" s="13"/>
      <c r="C22" s="9" t="s">
        <v>125</v>
      </c>
      <c r="D22" s="9" t="s">
        <v>70</v>
      </c>
      <c r="E22" s="16">
        <f>$E$21*$E$18</f>
        <v>20.419691513551495</v>
      </c>
    </row>
    <row r="23" spans="2:5" ht="15" customHeight="1" x14ac:dyDescent="0.25">
      <c r="B23" s="13" t="s">
        <v>29</v>
      </c>
      <c r="C23" s="9" t="s">
        <v>148</v>
      </c>
      <c r="D23" s="9" t="s">
        <v>134</v>
      </c>
      <c r="E23" s="16">
        <f>$E$17*$E$13</f>
        <v>0</v>
      </c>
    </row>
    <row r="24" spans="2:5" ht="15" customHeight="1" thickBot="1" x14ac:dyDescent="0.3">
      <c r="B24" s="17"/>
      <c r="C24" s="18" t="s">
        <v>153</v>
      </c>
      <c r="D24" s="18" t="s">
        <v>72</v>
      </c>
      <c r="E24" s="128">
        <f>$E$21*$E$18*$E$13</f>
        <v>0</v>
      </c>
    </row>
    <row r="27" spans="2:5" ht="32.25" customHeight="1" x14ac:dyDescent="0.45">
      <c r="B27" s="19" t="s">
        <v>48</v>
      </c>
      <c r="C27" s="20"/>
      <c r="D27" s="20"/>
      <c r="E27" s="20"/>
    </row>
    <row r="28" spans="2:5" s="22" customFormat="1" ht="6" customHeight="1" thickBot="1" x14ac:dyDescent="0.5">
      <c r="B28" s="21"/>
    </row>
    <row r="29" spans="2:5" ht="15" customHeight="1" thickBot="1" x14ac:dyDescent="0.3">
      <c r="B29" s="176" t="s">
        <v>31</v>
      </c>
      <c r="C29" s="177"/>
      <c r="D29" s="177"/>
      <c r="E29" s="178"/>
    </row>
    <row r="30" spans="2:5" ht="15" customHeight="1" x14ac:dyDescent="0.25">
      <c r="B30" s="182"/>
      <c r="C30" s="183"/>
      <c r="D30" s="10" t="s">
        <v>18</v>
      </c>
      <c r="E30" s="11" t="s">
        <v>21</v>
      </c>
    </row>
    <row r="31" spans="2:5" ht="15" customHeight="1" x14ac:dyDescent="0.25">
      <c r="B31" s="12" t="s">
        <v>22</v>
      </c>
      <c r="C31" s="8" t="s">
        <v>126</v>
      </c>
      <c r="D31" s="8" t="s">
        <v>19</v>
      </c>
      <c r="E31" s="100"/>
    </row>
    <row r="32" spans="2:5" ht="15" customHeight="1" x14ac:dyDescent="0.25">
      <c r="B32" s="13"/>
      <c r="C32" s="9"/>
      <c r="D32" s="9"/>
      <c r="E32" s="14"/>
    </row>
    <row r="33" spans="2:5" ht="15" customHeight="1" x14ac:dyDescent="0.25">
      <c r="B33" s="192" t="s">
        <v>23</v>
      </c>
      <c r="C33" s="9" t="s">
        <v>127</v>
      </c>
      <c r="D33" s="9" t="s">
        <v>19</v>
      </c>
      <c r="E33" s="103">
        <v>250000</v>
      </c>
    </row>
    <row r="34" spans="2:5" ht="15" hidden="1" customHeight="1" x14ac:dyDescent="0.25">
      <c r="B34" s="193"/>
      <c r="C34" s="9" t="s">
        <v>20</v>
      </c>
      <c r="D34" s="9" t="s">
        <v>10</v>
      </c>
      <c r="E34" s="15">
        <f>E31/E33</f>
        <v>0</v>
      </c>
    </row>
    <row r="35" spans="2:5" ht="15" customHeight="1" x14ac:dyDescent="0.25">
      <c r="B35" s="193"/>
      <c r="C35" s="9" t="s">
        <v>128</v>
      </c>
      <c r="D35" s="9" t="s">
        <v>130</v>
      </c>
      <c r="E35" s="16">
        <f>AVERAGE('sve flote'!$E$19:$F$21)</f>
        <v>199.82612597218747</v>
      </c>
    </row>
    <row r="36" spans="2:5" ht="15" customHeight="1" x14ac:dyDescent="0.25">
      <c r="B36" s="193"/>
      <c r="C36" s="9" t="s">
        <v>129</v>
      </c>
      <c r="D36" s="9" t="s">
        <v>130</v>
      </c>
      <c r="E36" s="16">
        <f>AVERAGE('sve flote'!E51:E53)</f>
        <v>25</v>
      </c>
    </row>
    <row r="37" spans="2:5" ht="15" customHeight="1" x14ac:dyDescent="0.25">
      <c r="B37" s="193"/>
      <c r="C37" s="9" t="s">
        <v>149</v>
      </c>
      <c r="D37" s="9" t="s">
        <v>24</v>
      </c>
      <c r="E37" s="150">
        <f>AVERAGE('sve flote'!H51:H53)</f>
        <v>14600</v>
      </c>
    </row>
    <row r="38" spans="2:5" ht="15" hidden="1" customHeight="1" x14ac:dyDescent="0.25">
      <c r="B38" s="193"/>
      <c r="C38" s="9" t="s">
        <v>25</v>
      </c>
      <c r="D38" s="9" t="s">
        <v>26</v>
      </c>
      <c r="E38" s="16">
        <f>(E35*E37-E36*E37)/1000000</f>
        <v>2.5524614391939369</v>
      </c>
    </row>
    <row r="39" spans="2:5" ht="15" customHeight="1" x14ac:dyDescent="0.25">
      <c r="B39" s="194"/>
      <c r="C39" s="9" t="s">
        <v>132</v>
      </c>
      <c r="D39" s="9" t="s">
        <v>136</v>
      </c>
      <c r="E39" s="30">
        <v>13</v>
      </c>
    </row>
    <row r="40" spans="2:5" ht="15" customHeight="1" thickBot="1" x14ac:dyDescent="0.3">
      <c r="B40" s="24"/>
      <c r="C40" s="25"/>
      <c r="D40" s="25"/>
      <c r="E40" s="26"/>
    </row>
    <row r="41" spans="2:5" ht="15" customHeight="1" x14ac:dyDescent="0.25">
      <c r="B41" s="27" t="s">
        <v>46</v>
      </c>
      <c r="C41" s="28"/>
      <c r="D41" s="28"/>
      <c r="E41" s="29"/>
    </row>
    <row r="42" spans="2:5" ht="15" customHeight="1" x14ac:dyDescent="0.25">
      <c r="B42" s="13" t="s">
        <v>49</v>
      </c>
      <c r="C42" s="9" t="s">
        <v>148</v>
      </c>
      <c r="D42" s="9" t="s">
        <v>133</v>
      </c>
      <c r="E42" s="16">
        <f>$E$38</f>
        <v>2.5524614391939369</v>
      </c>
    </row>
    <row r="43" spans="2:5" ht="15" customHeight="1" x14ac:dyDescent="0.25">
      <c r="B43" s="13"/>
      <c r="C43" s="9" t="s">
        <v>151</v>
      </c>
      <c r="D43" s="9" t="s">
        <v>70</v>
      </c>
      <c r="E43" s="16">
        <f>$E$42*$E$39</f>
        <v>33.181998709521181</v>
      </c>
    </row>
    <row r="44" spans="2:5" ht="15" customHeight="1" x14ac:dyDescent="0.25">
      <c r="B44" s="13" t="s">
        <v>50</v>
      </c>
      <c r="C44" s="9" t="s">
        <v>148</v>
      </c>
      <c r="D44" s="9" t="s">
        <v>134</v>
      </c>
      <c r="E44" s="16">
        <f>$E$38*$E$34</f>
        <v>0</v>
      </c>
    </row>
    <row r="45" spans="2:5" ht="15" customHeight="1" thickBot="1" x14ac:dyDescent="0.3">
      <c r="B45" s="17"/>
      <c r="C45" s="18" t="s">
        <v>135</v>
      </c>
      <c r="D45" s="18" t="s">
        <v>72</v>
      </c>
      <c r="E45" s="128">
        <f>$E$42*$E$39*$E$34</f>
        <v>0</v>
      </c>
    </row>
    <row r="48" spans="2:5" ht="32.25" customHeight="1" x14ac:dyDescent="0.45">
      <c r="B48" s="19" t="s">
        <v>146</v>
      </c>
      <c r="C48" s="20"/>
      <c r="D48" s="20"/>
      <c r="E48" s="20"/>
    </row>
    <row r="49" spans="2:5" s="22" customFormat="1" ht="6" customHeight="1" thickBot="1" x14ac:dyDescent="0.5">
      <c r="B49" s="21"/>
    </row>
    <row r="50" spans="2:5" ht="15" customHeight="1" thickBot="1" x14ac:dyDescent="0.3">
      <c r="B50" s="176" t="s">
        <v>32</v>
      </c>
      <c r="C50" s="177"/>
      <c r="D50" s="177"/>
      <c r="E50" s="178"/>
    </row>
    <row r="51" spans="2:5" ht="15" customHeight="1" x14ac:dyDescent="0.25">
      <c r="B51" s="182"/>
      <c r="C51" s="183"/>
      <c r="D51" s="10" t="s">
        <v>18</v>
      </c>
      <c r="E51" s="11" t="s">
        <v>21</v>
      </c>
    </row>
    <row r="52" spans="2:5" ht="15" customHeight="1" x14ac:dyDescent="0.25">
      <c r="B52" s="12" t="s">
        <v>22</v>
      </c>
      <c r="C52" s="8" t="s">
        <v>144</v>
      </c>
      <c r="D52" s="8" t="s">
        <v>19</v>
      </c>
      <c r="E52" s="100"/>
    </row>
    <row r="53" spans="2:5" ht="15" customHeight="1" x14ac:dyDescent="0.25">
      <c r="B53" s="13"/>
      <c r="C53" s="9"/>
      <c r="D53" s="9"/>
      <c r="E53" s="14"/>
    </row>
    <row r="54" spans="2:5" ht="15" customHeight="1" x14ac:dyDescent="0.25">
      <c r="B54" s="179" t="s">
        <v>23</v>
      </c>
      <c r="C54" s="9" t="s">
        <v>139</v>
      </c>
      <c r="D54" s="9" t="s">
        <v>19</v>
      </c>
      <c r="E54" s="103">
        <v>272</v>
      </c>
    </row>
    <row r="55" spans="2:5" ht="15" hidden="1" customHeight="1" x14ac:dyDescent="0.25">
      <c r="B55" s="180"/>
      <c r="C55" s="9" t="s">
        <v>36</v>
      </c>
      <c r="D55" s="9" t="s">
        <v>10</v>
      </c>
      <c r="E55" s="15">
        <f>E52/E54</f>
        <v>0</v>
      </c>
    </row>
    <row r="56" spans="2:5" ht="15" customHeight="1" x14ac:dyDescent="0.25">
      <c r="B56" s="180"/>
      <c r="C56" s="9" t="s">
        <v>128</v>
      </c>
      <c r="D56" s="9" t="s">
        <v>130</v>
      </c>
      <c r="E56" s="16">
        <f>AVERAGE('sve flote'!$E$19:$F$21)</f>
        <v>199.82612597218747</v>
      </c>
    </row>
    <row r="57" spans="2:5" ht="15" customHeight="1" x14ac:dyDescent="0.25">
      <c r="B57" s="180"/>
      <c r="C57" s="9" t="s">
        <v>129</v>
      </c>
      <c r="D57" s="9" t="s">
        <v>130</v>
      </c>
      <c r="E57" s="151">
        <f>AVERAGE('sve flote'!E51:E53)</f>
        <v>25</v>
      </c>
    </row>
    <row r="58" spans="2:5" ht="15" customHeight="1" x14ac:dyDescent="0.25">
      <c r="B58" s="180"/>
      <c r="C58" s="9" t="s">
        <v>141</v>
      </c>
      <c r="D58" s="9" t="s">
        <v>24</v>
      </c>
      <c r="E58" s="15">
        <v>59</v>
      </c>
    </row>
    <row r="59" spans="2:5" ht="15" hidden="1" customHeight="1" x14ac:dyDescent="0.25">
      <c r="B59" s="181"/>
      <c r="C59" s="9" t="s">
        <v>33</v>
      </c>
      <c r="D59" s="9" t="s">
        <v>34</v>
      </c>
      <c r="E59" s="16">
        <f>(E56*E58-E57*E58)/1000</f>
        <v>10.31474143235906</v>
      </c>
    </row>
    <row r="60" spans="2:5" ht="15" customHeight="1" thickBot="1" x14ac:dyDescent="0.3">
      <c r="B60" s="13"/>
      <c r="C60" s="9"/>
      <c r="D60" s="9"/>
      <c r="E60" s="30"/>
    </row>
    <row r="61" spans="2:5" ht="15" customHeight="1" x14ac:dyDescent="0.25">
      <c r="B61" s="27" t="s">
        <v>46</v>
      </c>
      <c r="C61" s="28"/>
      <c r="D61" s="28"/>
      <c r="E61" s="29"/>
    </row>
    <row r="62" spans="2:5" ht="15" customHeight="1" x14ac:dyDescent="0.25">
      <c r="B62" s="13" t="s">
        <v>35</v>
      </c>
      <c r="C62" s="9" t="s">
        <v>142</v>
      </c>
      <c r="D62" s="9" t="s">
        <v>137</v>
      </c>
      <c r="E62" s="16">
        <f>E59</f>
        <v>10.31474143235906</v>
      </c>
    </row>
    <row r="63" spans="2:5" ht="15" customHeight="1" thickBot="1" x14ac:dyDescent="0.3">
      <c r="B63" s="17"/>
      <c r="C63" s="18" t="s">
        <v>143</v>
      </c>
      <c r="D63" s="18" t="s">
        <v>138</v>
      </c>
      <c r="E63" s="128">
        <f>E62*E55</f>
        <v>0</v>
      </c>
    </row>
    <row r="65" spans="3:3" x14ac:dyDescent="0.25">
      <c r="C65" t="s">
        <v>65</v>
      </c>
    </row>
  </sheetData>
  <mergeCells count="9">
    <mergeCell ref="B54:B59"/>
    <mergeCell ref="B51:C51"/>
    <mergeCell ref="B8:E8"/>
    <mergeCell ref="B9:C9"/>
    <mergeCell ref="B29:E29"/>
    <mergeCell ref="B30:C30"/>
    <mergeCell ref="B50:E50"/>
    <mergeCell ref="B12:B18"/>
    <mergeCell ref="B33:B3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R65"/>
  <sheetViews>
    <sheetView topLeftCell="A13" workbookViewId="0">
      <selection activeCell="B64" sqref="B64:C65"/>
    </sheetView>
  </sheetViews>
  <sheetFormatPr defaultRowHeight="15" x14ac:dyDescent="0.25"/>
  <cols>
    <col min="3" max="3" width="24.7109375" customWidth="1"/>
    <col min="4" max="4" width="39.7109375" customWidth="1"/>
    <col min="5" max="5" width="11.85546875" customWidth="1"/>
    <col min="6" max="6" width="12.28515625" customWidth="1"/>
    <col min="7" max="7" width="2" customWidth="1"/>
    <col min="8" max="8" width="11" customWidth="1"/>
    <col min="9" max="9" width="12.42578125" customWidth="1"/>
    <col min="10" max="10" width="1.5703125" customWidth="1"/>
    <col min="11" max="11" width="10.5703125" customWidth="1"/>
    <col min="12" max="12" width="10.7109375" customWidth="1"/>
    <col min="13" max="13" width="2.140625" customWidth="1"/>
    <col min="14" max="14" width="11.5703125" style="22" customWidth="1"/>
    <col min="15" max="15" width="11.42578125" style="22" customWidth="1"/>
    <col min="16" max="16" width="1.42578125" customWidth="1"/>
    <col min="17" max="18" width="11" customWidth="1"/>
  </cols>
  <sheetData>
    <row r="2" spans="2:3" x14ac:dyDescent="0.25">
      <c r="B2" s="148" t="s">
        <v>107</v>
      </c>
      <c r="C2" s="149" t="s">
        <v>106</v>
      </c>
    </row>
    <row r="3" spans="2:3" x14ac:dyDescent="0.25">
      <c r="B3" s="6"/>
    </row>
    <row r="15" spans="2:3" x14ac:dyDescent="0.25">
      <c r="B15" t="s">
        <v>0</v>
      </c>
    </row>
    <row r="17" spans="2:18" ht="30.75" customHeight="1" x14ac:dyDescent="0.25">
      <c r="C17" s="196" t="s">
        <v>14</v>
      </c>
      <c r="D17" s="196"/>
      <c r="E17" s="195" t="s">
        <v>16</v>
      </c>
      <c r="F17" s="195"/>
      <c r="G17" s="4"/>
      <c r="H17" s="195" t="s">
        <v>12</v>
      </c>
      <c r="I17" s="195"/>
      <c r="J17" s="4"/>
      <c r="K17" s="195" t="s">
        <v>13</v>
      </c>
      <c r="L17" s="195"/>
      <c r="M17" s="4"/>
      <c r="N17" s="197"/>
      <c r="O17" s="197"/>
      <c r="P17" s="4"/>
      <c r="Q17" s="195"/>
      <c r="R17" s="195"/>
    </row>
    <row r="18" spans="2:18" ht="21" customHeight="1" x14ac:dyDescent="0.25">
      <c r="C18" s="196"/>
      <c r="D18" s="196"/>
      <c r="E18" s="1" t="s">
        <v>7</v>
      </c>
      <c r="F18" s="1" t="s">
        <v>8</v>
      </c>
      <c r="G18" s="4"/>
      <c r="H18" s="1" t="s">
        <v>7</v>
      </c>
      <c r="I18" s="1" t="s">
        <v>8</v>
      </c>
      <c r="J18" s="4"/>
      <c r="K18" s="1" t="s">
        <v>7</v>
      </c>
      <c r="L18" s="1" t="s">
        <v>8</v>
      </c>
      <c r="M18" s="4"/>
      <c r="N18" s="143"/>
      <c r="O18" s="143"/>
      <c r="P18" s="4"/>
      <c r="Q18" s="1"/>
      <c r="R18" s="1"/>
    </row>
    <row r="19" spans="2:18" x14ac:dyDescent="0.25">
      <c r="C19" t="s">
        <v>1</v>
      </c>
      <c r="D19" t="s">
        <v>2</v>
      </c>
      <c r="E19" s="3">
        <f>[1]Total_CO2_Emiss_t!$AM$12</f>
        <v>170.54738201771781</v>
      </c>
      <c r="F19" s="3">
        <f>F20</f>
        <v>167.36087978803468</v>
      </c>
      <c r="G19" s="4"/>
      <c r="H19" s="2">
        <f>[1]Mileage_km_per_year!$AE$12</f>
        <v>10500</v>
      </c>
      <c r="I19" s="5">
        <f>I20</f>
        <v>18750</v>
      </c>
      <c r="J19" s="4"/>
      <c r="K19" s="153">
        <f t="shared" ref="K19:L21" si="0">E19*H19/1000000</f>
        <v>1.7907475111860369</v>
      </c>
      <c r="L19" s="153">
        <f t="shared" si="0"/>
        <v>3.1380164960256502</v>
      </c>
      <c r="M19" s="4"/>
      <c r="N19" s="146"/>
      <c r="O19" s="146"/>
      <c r="P19" s="4"/>
      <c r="Q19" s="3"/>
      <c r="R19" s="3"/>
    </row>
    <row r="20" spans="2:18" x14ac:dyDescent="0.25">
      <c r="C20" t="s">
        <v>5</v>
      </c>
      <c r="D20" t="s">
        <v>3</v>
      </c>
      <c r="E20" s="3">
        <f>[1]Total_CO2_Emiss_t!$AM$25</f>
        <v>202.08098894559544</v>
      </c>
      <c r="F20" s="3">
        <f>[1]Total_CO2_Emiss_t!$AM$46</f>
        <v>167.36087978803468</v>
      </c>
      <c r="G20" s="4"/>
      <c r="H20" s="2">
        <f>[1]Mileage_km_per_year!$AE$25</f>
        <v>10400</v>
      </c>
      <c r="I20" s="2">
        <f>[1]Mileage_km_per_year!$AE$46</f>
        <v>18750</v>
      </c>
      <c r="J20" s="4"/>
      <c r="K20" s="153">
        <f t="shared" si="0"/>
        <v>2.1016422850341927</v>
      </c>
      <c r="L20" s="153">
        <f t="shared" si="0"/>
        <v>3.1380164960256502</v>
      </c>
      <c r="M20" s="4"/>
      <c r="N20" s="146"/>
      <c r="O20" s="146"/>
      <c r="P20" s="4"/>
      <c r="Q20" s="3"/>
      <c r="R20" s="3"/>
    </row>
    <row r="21" spans="2:18" x14ac:dyDescent="0.25">
      <c r="C21" t="s">
        <v>4</v>
      </c>
      <c r="D21" t="s">
        <v>6</v>
      </c>
      <c r="E21" s="3">
        <f>[1]Total_CO2_Emiss_t!$AM$36</f>
        <v>265.56165776867357</v>
      </c>
      <c r="F21" s="3">
        <f>[1]Total_CO2_Emiss_t!$AM$53</f>
        <v>226.04496752506853</v>
      </c>
      <c r="G21" s="4"/>
      <c r="H21" s="2">
        <f>[1]Mileage_km_per_year!$AE$36</f>
        <v>10400</v>
      </c>
      <c r="I21" s="2">
        <f>[1]Mileage_km_per_year!$AE$53</f>
        <v>18800</v>
      </c>
      <c r="J21" s="4"/>
      <c r="K21" s="153">
        <f t="shared" si="0"/>
        <v>2.761841240794205</v>
      </c>
      <c r="L21" s="153">
        <f t="shared" si="0"/>
        <v>4.2496453894712891</v>
      </c>
      <c r="M21" s="4"/>
      <c r="N21" s="146"/>
      <c r="O21" s="146"/>
      <c r="P21" s="4"/>
      <c r="Q21" s="3"/>
      <c r="R21" s="3"/>
    </row>
    <row r="22" spans="2:18" x14ac:dyDescent="0.25">
      <c r="E22" s="4"/>
      <c r="F22" s="4"/>
      <c r="G22" s="4"/>
      <c r="H22" s="4"/>
      <c r="I22" s="4"/>
      <c r="J22" s="4"/>
      <c r="K22" s="4"/>
      <c r="L22" s="4"/>
      <c r="M22" s="4"/>
      <c r="N22" s="146"/>
      <c r="O22" s="146"/>
      <c r="P22" s="4"/>
      <c r="Q22" s="4"/>
      <c r="R22" s="4"/>
    </row>
    <row r="23" spans="2:18" x14ac:dyDescent="0.25">
      <c r="E23" s="4"/>
      <c r="F23" s="4"/>
      <c r="G23" s="4"/>
      <c r="H23" s="4"/>
      <c r="I23" s="4"/>
      <c r="J23" s="4"/>
      <c r="K23" s="4"/>
      <c r="L23" s="4"/>
      <c r="M23" s="4"/>
      <c r="N23" s="146"/>
      <c r="O23" s="146"/>
      <c r="P23" s="4"/>
      <c r="Q23" s="4"/>
      <c r="R23" s="4"/>
    </row>
    <row r="24" spans="2:18" x14ac:dyDescent="0.25">
      <c r="B24" t="s">
        <v>15</v>
      </c>
      <c r="E24" s="4"/>
      <c r="F24" s="4"/>
      <c r="G24" s="4"/>
      <c r="H24" s="4"/>
      <c r="I24" s="4"/>
      <c r="J24" s="4"/>
      <c r="K24" s="4"/>
      <c r="L24" s="4"/>
      <c r="M24" s="4"/>
      <c r="N24" s="146"/>
      <c r="O24" s="146"/>
      <c r="P24" s="4"/>
      <c r="Q24" s="4"/>
      <c r="R24" s="4"/>
    </row>
    <row r="25" spans="2:18" ht="44.25" customHeight="1" x14ac:dyDescent="0.25">
      <c r="C25" s="196" t="s">
        <v>11</v>
      </c>
      <c r="D25" s="196"/>
      <c r="E25" s="197" t="s">
        <v>16</v>
      </c>
      <c r="F25" s="197"/>
      <c r="G25" s="4"/>
      <c r="H25" s="195" t="s">
        <v>12</v>
      </c>
      <c r="I25" s="195"/>
      <c r="J25" s="4"/>
      <c r="K25" s="195" t="s">
        <v>13</v>
      </c>
      <c r="L25" s="195"/>
      <c r="M25" s="4"/>
      <c r="N25" s="197"/>
      <c r="O25" s="197"/>
      <c r="P25" s="4"/>
      <c r="Q25" s="195"/>
      <c r="R25" s="195"/>
    </row>
    <row r="26" spans="2:18" x14ac:dyDescent="0.25">
      <c r="C26" s="196"/>
      <c r="D26" s="196"/>
      <c r="E26" s="142" t="s">
        <v>7</v>
      </c>
      <c r="F26" s="142" t="s">
        <v>8</v>
      </c>
      <c r="G26" s="4"/>
      <c r="H26" s="1" t="s">
        <v>7</v>
      </c>
      <c r="I26" s="1" t="s">
        <v>8</v>
      </c>
      <c r="J26" s="4"/>
      <c r="K26" s="1" t="s">
        <v>7</v>
      </c>
      <c r="L26" s="1" t="s">
        <v>8</v>
      </c>
      <c r="M26" s="4"/>
      <c r="N26" s="143"/>
      <c r="O26" s="143"/>
      <c r="P26" s="4"/>
      <c r="Q26" s="1"/>
      <c r="R26" s="1"/>
    </row>
    <row r="27" spans="2:18" x14ac:dyDescent="0.25">
      <c r="C27" t="s">
        <v>1</v>
      </c>
      <c r="D27" t="s">
        <v>2</v>
      </c>
      <c r="E27" s="7">
        <v>99</v>
      </c>
      <c r="F27" s="7">
        <v>99</v>
      </c>
      <c r="G27" s="4"/>
      <c r="H27" s="2">
        <f>[1]Mileage_km_per_year!$AE$12</f>
        <v>10500</v>
      </c>
      <c r="I27" s="2">
        <f>[1]Mileage_km_per_year!$AE$46</f>
        <v>18750</v>
      </c>
      <c r="J27" s="4"/>
      <c r="K27" s="153">
        <f>E27*H27/1000000</f>
        <v>1.0395000000000001</v>
      </c>
      <c r="L27" s="153">
        <f t="shared" ref="K27:L29" si="1">F27*I27/1000000</f>
        <v>1.85625</v>
      </c>
      <c r="M27" s="4"/>
      <c r="N27" s="146"/>
      <c r="O27" s="146"/>
      <c r="P27" s="4"/>
      <c r="Q27" s="3"/>
      <c r="R27" s="3"/>
    </row>
    <row r="28" spans="2:18" x14ac:dyDescent="0.25">
      <c r="C28" t="s">
        <v>5</v>
      </c>
      <c r="D28" t="s">
        <v>3</v>
      </c>
      <c r="E28" s="7">
        <v>100</v>
      </c>
      <c r="F28" s="7">
        <v>100</v>
      </c>
      <c r="G28" s="4"/>
      <c r="H28" s="2">
        <f>[1]Mileage_km_per_year!$AE$25</f>
        <v>10400</v>
      </c>
      <c r="I28" s="2">
        <f>[1]Mileage_km_per_year!$AE$46</f>
        <v>18750</v>
      </c>
      <c r="J28" s="4"/>
      <c r="K28" s="153">
        <f t="shared" si="1"/>
        <v>1.04</v>
      </c>
      <c r="L28" s="153">
        <f t="shared" si="1"/>
        <v>1.875</v>
      </c>
      <c r="M28" s="4"/>
      <c r="N28" s="146"/>
      <c r="O28" s="146"/>
      <c r="P28" s="4"/>
      <c r="Q28" s="3"/>
      <c r="R28" s="3"/>
    </row>
    <row r="29" spans="2:18" x14ac:dyDescent="0.25">
      <c r="C29" t="s">
        <v>4</v>
      </c>
      <c r="D29" t="s">
        <v>6</v>
      </c>
      <c r="E29" s="7">
        <v>106</v>
      </c>
      <c r="F29" s="7">
        <v>106</v>
      </c>
      <c r="G29" s="4"/>
      <c r="H29" s="2">
        <f>[1]Mileage_km_per_year!$AE$36</f>
        <v>10400</v>
      </c>
      <c r="I29" s="2">
        <f>[1]Mileage_km_per_year!$AE$53</f>
        <v>18800</v>
      </c>
      <c r="J29" s="4"/>
      <c r="K29" s="153">
        <f t="shared" si="1"/>
        <v>1.1024</v>
      </c>
      <c r="L29" s="153">
        <f t="shared" si="1"/>
        <v>1.9927999999999999</v>
      </c>
      <c r="M29" s="4"/>
      <c r="N29" s="146"/>
      <c r="O29" s="146"/>
      <c r="P29" s="4"/>
      <c r="Q29" s="3"/>
      <c r="R29" s="3"/>
    </row>
    <row r="32" spans="2:18" x14ac:dyDescent="0.25">
      <c r="B32" t="s">
        <v>105</v>
      </c>
      <c r="E32" s="4"/>
      <c r="F32" s="4"/>
      <c r="G32" s="4"/>
      <c r="H32" s="4"/>
      <c r="I32" s="4"/>
      <c r="J32" s="4"/>
      <c r="K32" s="4"/>
      <c r="L32" s="4"/>
      <c r="M32" s="4"/>
      <c r="N32" s="146"/>
      <c r="O32" s="146"/>
      <c r="P32" s="4"/>
      <c r="Q32" s="4"/>
      <c r="R32" s="4"/>
    </row>
    <row r="33" spans="2:18" ht="44.25" customHeight="1" x14ac:dyDescent="0.25">
      <c r="C33" s="196" t="s">
        <v>11</v>
      </c>
      <c r="D33" s="196"/>
      <c r="E33" s="195" t="s">
        <v>16</v>
      </c>
      <c r="F33" s="195"/>
      <c r="G33" s="4"/>
      <c r="H33" s="195" t="s">
        <v>12</v>
      </c>
      <c r="I33" s="195"/>
      <c r="J33" s="4"/>
      <c r="K33" s="195" t="s">
        <v>13</v>
      </c>
      <c r="L33" s="195"/>
      <c r="M33" s="4"/>
      <c r="N33" s="197"/>
      <c r="O33" s="197"/>
      <c r="P33" s="4"/>
      <c r="Q33" s="195"/>
      <c r="R33" s="195"/>
    </row>
    <row r="34" spans="2:18" x14ac:dyDescent="0.25">
      <c r="C34" s="196"/>
      <c r="D34" s="196"/>
      <c r="E34" s="1" t="s">
        <v>7</v>
      </c>
      <c r="F34" s="1" t="s">
        <v>8</v>
      </c>
      <c r="G34" s="4"/>
      <c r="H34" s="1" t="s">
        <v>7</v>
      </c>
      <c r="I34" s="1" t="s">
        <v>8</v>
      </c>
      <c r="J34" s="4"/>
      <c r="K34" s="1" t="s">
        <v>7</v>
      </c>
      <c r="L34" s="1" t="s">
        <v>8</v>
      </c>
      <c r="M34" s="4"/>
      <c r="N34" s="143"/>
      <c r="O34" s="143"/>
      <c r="P34" s="4"/>
      <c r="Q34" s="1"/>
      <c r="R34" s="1"/>
    </row>
    <row r="35" spans="2:18" x14ac:dyDescent="0.25">
      <c r="C35" t="s">
        <v>1</v>
      </c>
      <c r="D35" t="s">
        <v>2</v>
      </c>
      <c r="E35" s="3">
        <v>95</v>
      </c>
      <c r="F35" s="3">
        <v>95</v>
      </c>
      <c r="G35" s="4"/>
      <c r="H35" s="2">
        <f>[1]Mileage_km_per_year!$AE$12</f>
        <v>10500</v>
      </c>
      <c r="I35" s="2">
        <f>[1]Mileage_km_per_year!$AE$46</f>
        <v>18750</v>
      </c>
      <c r="J35" s="4"/>
      <c r="K35" s="153">
        <f t="shared" ref="K35:L37" si="2">E35*H35/1000000</f>
        <v>0.99750000000000005</v>
      </c>
      <c r="L35" s="153">
        <f t="shared" si="2"/>
        <v>1.78125</v>
      </c>
      <c r="M35" s="4"/>
      <c r="N35" s="146"/>
      <c r="O35" s="146"/>
      <c r="P35" s="4"/>
      <c r="Q35" s="3"/>
      <c r="R35" s="3"/>
    </row>
    <row r="36" spans="2:18" x14ac:dyDescent="0.25">
      <c r="C36" t="s">
        <v>5</v>
      </c>
      <c r="D36" t="s">
        <v>3</v>
      </c>
      <c r="E36" s="3">
        <v>97</v>
      </c>
      <c r="F36" s="3">
        <v>97</v>
      </c>
      <c r="G36" s="4"/>
      <c r="H36" s="2">
        <f>[1]Mileage_km_per_year!$AE$25</f>
        <v>10400</v>
      </c>
      <c r="I36" s="2">
        <f>[1]Mileage_km_per_year!$AE$46</f>
        <v>18750</v>
      </c>
      <c r="J36" s="4"/>
      <c r="K36" s="153">
        <f t="shared" si="2"/>
        <v>1.0087999999999999</v>
      </c>
      <c r="L36" s="153">
        <f t="shared" si="2"/>
        <v>1.8187500000000001</v>
      </c>
      <c r="M36" s="4"/>
      <c r="N36" s="146"/>
      <c r="O36" s="146"/>
      <c r="P36" s="4"/>
      <c r="Q36" s="3"/>
      <c r="R36" s="3"/>
    </row>
    <row r="37" spans="2:18" x14ac:dyDescent="0.25">
      <c r="C37" t="s">
        <v>4</v>
      </c>
      <c r="D37" t="s">
        <v>6</v>
      </c>
      <c r="E37" s="3">
        <v>102</v>
      </c>
      <c r="F37" s="3">
        <v>102</v>
      </c>
      <c r="G37" s="4"/>
      <c r="H37" s="2">
        <f>[1]Mileage_km_per_year!$AE$36</f>
        <v>10400</v>
      </c>
      <c r="I37" s="2">
        <f>[1]Mileage_km_per_year!$AE$53</f>
        <v>18800</v>
      </c>
      <c r="J37" s="4"/>
      <c r="K37" s="153">
        <f t="shared" si="2"/>
        <v>1.0608</v>
      </c>
      <c r="L37" s="153">
        <f t="shared" si="2"/>
        <v>1.9176</v>
      </c>
      <c r="M37" s="4"/>
      <c r="N37" s="146"/>
      <c r="O37" s="146"/>
      <c r="P37" s="4"/>
      <c r="Q37" s="3"/>
      <c r="R37" s="3"/>
    </row>
    <row r="40" spans="2:18" x14ac:dyDescent="0.25">
      <c r="B40" t="s">
        <v>102</v>
      </c>
      <c r="E40" s="4"/>
      <c r="F40" s="4"/>
      <c r="G40" s="4"/>
      <c r="H40" s="4"/>
      <c r="I40" s="4"/>
      <c r="J40" s="4"/>
      <c r="K40" s="4"/>
      <c r="L40" s="4"/>
      <c r="M40" s="4"/>
      <c r="N40" s="146"/>
      <c r="O40" s="146"/>
      <c r="P40" s="4"/>
      <c r="Q40" s="4"/>
      <c r="R40" s="4"/>
    </row>
    <row r="41" spans="2:18" ht="44.25" customHeight="1" x14ac:dyDescent="0.25">
      <c r="C41" s="196" t="s">
        <v>11</v>
      </c>
      <c r="D41" s="196"/>
      <c r="E41" s="195" t="s">
        <v>16</v>
      </c>
      <c r="F41" s="195"/>
      <c r="G41" s="4"/>
      <c r="H41" s="195" t="s">
        <v>12</v>
      </c>
      <c r="I41" s="195"/>
      <c r="J41" s="4"/>
      <c r="K41" s="195" t="s">
        <v>13</v>
      </c>
      <c r="L41" s="195"/>
      <c r="M41" s="4"/>
      <c r="N41" s="197"/>
      <c r="O41" s="197"/>
      <c r="P41" s="4"/>
      <c r="Q41" s="195"/>
      <c r="R41" s="195"/>
    </row>
    <row r="42" spans="2:18" x14ac:dyDescent="0.25">
      <c r="C42" s="196"/>
      <c r="D42" s="196"/>
      <c r="E42" s="1" t="s">
        <v>17</v>
      </c>
      <c r="F42" s="1"/>
      <c r="G42" s="4"/>
      <c r="H42" s="1" t="s">
        <v>17</v>
      </c>
      <c r="I42" s="1"/>
      <c r="J42" s="4"/>
      <c r="K42" s="1" t="s">
        <v>17</v>
      </c>
      <c r="L42" s="1"/>
      <c r="M42" s="4"/>
      <c r="N42" s="143"/>
      <c r="O42" s="143"/>
      <c r="P42" s="4"/>
      <c r="Q42" s="1"/>
      <c r="R42" s="1"/>
    </row>
    <row r="43" spans="2:18" x14ac:dyDescent="0.25">
      <c r="C43" t="s">
        <v>1</v>
      </c>
      <c r="D43" t="s">
        <v>2</v>
      </c>
      <c r="E43" s="3">
        <v>35</v>
      </c>
      <c r="F43" s="3"/>
      <c r="G43" s="4"/>
      <c r="H43" s="146">
        <v>14600</v>
      </c>
      <c r="I43" s="146"/>
      <c r="J43" s="4"/>
      <c r="K43" s="4">
        <f t="shared" ref="K43:K45" si="3">E43*H43/1000000</f>
        <v>0.51100000000000001</v>
      </c>
      <c r="L43" s="152"/>
      <c r="M43" s="4"/>
      <c r="N43" s="146"/>
      <c r="O43" s="146"/>
      <c r="P43" s="4"/>
      <c r="Q43" s="3"/>
      <c r="R43" s="3"/>
    </row>
    <row r="44" spans="2:18" x14ac:dyDescent="0.25">
      <c r="C44" t="s">
        <v>5</v>
      </c>
      <c r="D44" t="s">
        <v>3</v>
      </c>
      <c r="E44" s="3">
        <v>35</v>
      </c>
      <c r="F44" s="3"/>
      <c r="G44" s="4"/>
      <c r="H44" s="146">
        <v>14600</v>
      </c>
      <c r="I44" s="146"/>
      <c r="J44" s="4"/>
      <c r="K44" s="4">
        <f t="shared" si="3"/>
        <v>0.51100000000000001</v>
      </c>
      <c r="L44" s="152"/>
      <c r="M44" s="4"/>
      <c r="N44" s="146"/>
      <c r="O44" s="146"/>
      <c r="P44" s="4"/>
      <c r="Q44" s="3"/>
      <c r="R44" s="3"/>
    </row>
    <row r="45" spans="2:18" x14ac:dyDescent="0.25">
      <c r="C45" t="s">
        <v>4</v>
      </c>
      <c r="D45" t="s">
        <v>6</v>
      </c>
      <c r="E45" s="7">
        <v>35</v>
      </c>
      <c r="F45" s="7"/>
      <c r="G45" s="4"/>
      <c r="H45" s="146">
        <v>14600</v>
      </c>
      <c r="I45" s="146"/>
      <c r="J45" s="4"/>
      <c r="K45" s="4">
        <f t="shared" si="3"/>
        <v>0.51100000000000001</v>
      </c>
      <c r="L45" s="152"/>
      <c r="M45" s="4"/>
      <c r="N45" s="146"/>
      <c r="O45" s="146"/>
      <c r="P45" s="4"/>
      <c r="Q45" s="3"/>
      <c r="R45" s="3"/>
    </row>
    <row r="46" spans="2:18" x14ac:dyDescent="0.25">
      <c r="H46" s="146"/>
      <c r="I46" s="22"/>
    </row>
    <row r="48" spans="2:18" x14ac:dyDescent="0.25">
      <c r="B48" t="s">
        <v>103</v>
      </c>
      <c r="E48" s="4"/>
      <c r="F48" s="4"/>
      <c r="G48" s="4"/>
      <c r="H48" s="4"/>
      <c r="I48" s="4"/>
      <c r="J48" s="4"/>
      <c r="K48" s="4"/>
      <c r="L48" s="4"/>
      <c r="M48" s="4"/>
      <c r="N48" s="146"/>
      <c r="O48" s="146"/>
      <c r="P48" s="4"/>
      <c r="Q48" s="4"/>
      <c r="R48" s="4"/>
    </row>
    <row r="49" spans="2:18" x14ac:dyDescent="0.25">
      <c r="C49" s="196" t="s">
        <v>11</v>
      </c>
      <c r="D49" s="196"/>
      <c r="E49" s="195" t="s">
        <v>16</v>
      </c>
      <c r="F49" s="195"/>
      <c r="G49" s="4"/>
      <c r="H49" s="195" t="s">
        <v>12</v>
      </c>
      <c r="I49" s="195"/>
      <c r="J49" s="4"/>
      <c r="K49" s="195" t="s">
        <v>13</v>
      </c>
      <c r="L49" s="195"/>
      <c r="M49" s="4"/>
      <c r="N49" s="197"/>
      <c r="O49" s="197"/>
      <c r="P49" s="4"/>
      <c r="Q49" s="195"/>
      <c r="R49" s="195"/>
    </row>
    <row r="50" spans="2:18" x14ac:dyDescent="0.25">
      <c r="C50" s="196"/>
      <c r="D50" s="196"/>
      <c r="E50" s="1" t="s">
        <v>17</v>
      </c>
      <c r="F50" s="1"/>
      <c r="G50" s="4"/>
      <c r="H50" s="1" t="s">
        <v>17</v>
      </c>
      <c r="I50" s="1"/>
      <c r="J50" s="4"/>
      <c r="K50" s="1" t="s">
        <v>17</v>
      </c>
      <c r="L50" s="1"/>
      <c r="M50" s="4"/>
      <c r="N50" s="143"/>
      <c r="O50" s="143"/>
      <c r="P50" s="4"/>
      <c r="Q50" s="1"/>
      <c r="R50" s="1"/>
    </row>
    <row r="51" spans="2:18" x14ac:dyDescent="0.25">
      <c r="C51" t="s">
        <v>1</v>
      </c>
      <c r="D51" t="s">
        <v>2</v>
      </c>
      <c r="E51" s="3">
        <v>25</v>
      </c>
      <c r="F51" s="3"/>
      <c r="G51" s="4"/>
      <c r="H51" s="146">
        <v>14600</v>
      </c>
      <c r="I51" s="146"/>
      <c r="J51" s="4"/>
      <c r="K51" s="4">
        <f t="shared" ref="K51:K53" si="4">E51*H51/1000000</f>
        <v>0.36499999999999999</v>
      </c>
      <c r="L51" s="152"/>
      <c r="M51" s="4"/>
      <c r="N51" s="146"/>
      <c r="O51" s="146"/>
      <c r="P51" s="4"/>
      <c r="Q51" s="3"/>
      <c r="R51" s="3"/>
    </row>
    <row r="52" spans="2:18" x14ac:dyDescent="0.25">
      <c r="C52" t="s">
        <v>5</v>
      </c>
      <c r="D52" t="s">
        <v>3</v>
      </c>
      <c r="E52" s="3">
        <v>25</v>
      </c>
      <c r="F52" s="3"/>
      <c r="G52" s="4"/>
      <c r="H52" s="146">
        <v>14600</v>
      </c>
      <c r="I52" s="146"/>
      <c r="J52" s="4"/>
      <c r="K52" s="4">
        <f t="shared" si="4"/>
        <v>0.36499999999999999</v>
      </c>
      <c r="L52" s="152"/>
      <c r="M52" s="4"/>
      <c r="N52" s="146"/>
      <c r="O52" s="146"/>
      <c r="P52" s="4"/>
      <c r="Q52" s="3"/>
      <c r="R52" s="3"/>
    </row>
    <row r="53" spans="2:18" x14ac:dyDescent="0.25">
      <c r="C53" t="s">
        <v>4</v>
      </c>
      <c r="D53" t="s">
        <v>6</v>
      </c>
      <c r="E53" s="7">
        <v>25</v>
      </c>
      <c r="F53" s="7"/>
      <c r="G53" s="4"/>
      <c r="H53" s="146">
        <v>14600</v>
      </c>
      <c r="I53" s="146"/>
      <c r="J53" s="4"/>
      <c r="K53" s="4">
        <f t="shared" si="4"/>
        <v>0.36499999999999999</v>
      </c>
      <c r="L53" s="152"/>
      <c r="M53" s="4"/>
      <c r="N53" s="146"/>
      <c r="O53" s="146"/>
      <c r="P53" s="4"/>
      <c r="Q53" s="3"/>
      <c r="R53" s="3"/>
    </row>
    <row r="54" spans="2:18" x14ac:dyDescent="0.25">
      <c r="H54" s="146"/>
    </row>
    <row r="56" spans="2:18" x14ac:dyDescent="0.25">
      <c r="B56" t="s">
        <v>104</v>
      </c>
      <c r="E56" s="4"/>
      <c r="F56" s="4"/>
      <c r="G56" s="4"/>
      <c r="H56" s="4"/>
      <c r="I56" s="4"/>
      <c r="J56" s="4"/>
      <c r="K56" s="4"/>
      <c r="L56" s="4"/>
      <c r="M56" s="4"/>
      <c r="N56" s="146"/>
      <c r="O56" s="146"/>
      <c r="P56" s="4"/>
      <c r="Q56" s="4"/>
      <c r="R56" s="4"/>
    </row>
    <row r="57" spans="2:18" x14ac:dyDescent="0.25">
      <c r="C57" s="196" t="s">
        <v>11</v>
      </c>
      <c r="D57" s="196"/>
      <c r="E57" s="195" t="s">
        <v>16</v>
      </c>
      <c r="F57" s="195"/>
      <c r="G57" s="4"/>
      <c r="H57" s="195" t="s">
        <v>12</v>
      </c>
      <c r="I57" s="195"/>
      <c r="J57" s="4"/>
      <c r="K57" s="195" t="s">
        <v>13</v>
      </c>
      <c r="L57" s="195"/>
      <c r="M57" s="4"/>
      <c r="N57" s="197"/>
      <c r="O57" s="197"/>
      <c r="P57" s="4"/>
      <c r="Q57" s="195"/>
      <c r="R57" s="195"/>
    </row>
    <row r="58" spans="2:18" x14ac:dyDescent="0.25">
      <c r="C58" s="196"/>
      <c r="D58" s="196"/>
      <c r="E58" s="1" t="s">
        <v>100</v>
      </c>
      <c r="F58" s="1"/>
      <c r="G58" s="4"/>
      <c r="H58" s="1" t="s">
        <v>100</v>
      </c>
      <c r="I58" s="1" t="s">
        <v>100</v>
      </c>
      <c r="J58" s="4"/>
      <c r="K58" s="1" t="s">
        <v>100</v>
      </c>
      <c r="L58" s="1"/>
      <c r="M58" s="4"/>
      <c r="N58" s="143"/>
      <c r="O58" s="143"/>
      <c r="P58" s="4"/>
      <c r="Q58" s="1"/>
      <c r="R58" s="1"/>
    </row>
    <row r="59" spans="2:18" x14ac:dyDescent="0.25">
      <c r="C59" t="s">
        <v>1</v>
      </c>
      <c r="D59" t="s">
        <v>2</v>
      </c>
      <c r="E59" s="3">
        <v>0</v>
      </c>
      <c r="F59" s="3"/>
      <c r="G59" s="4"/>
      <c r="H59" s="2">
        <v>14600</v>
      </c>
      <c r="I59" s="2"/>
      <c r="J59" s="4"/>
      <c r="K59" s="4">
        <f t="shared" ref="K59:K61" si="5">E59*H59/1000000</f>
        <v>0</v>
      </c>
      <c r="L59" s="4"/>
      <c r="M59" s="4"/>
      <c r="N59" s="146"/>
      <c r="O59" s="146"/>
      <c r="P59" s="4"/>
      <c r="Q59" s="3"/>
      <c r="R59" s="3"/>
    </row>
    <row r="60" spans="2:18" x14ac:dyDescent="0.25">
      <c r="C60" t="s">
        <v>5</v>
      </c>
      <c r="D60" t="s">
        <v>3</v>
      </c>
      <c r="E60" s="3">
        <v>0</v>
      </c>
      <c r="F60" s="3"/>
      <c r="G60" s="4"/>
      <c r="H60" s="2">
        <v>14600</v>
      </c>
      <c r="I60" s="2"/>
      <c r="J60" s="4"/>
      <c r="K60" s="4">
        <f t="shared" si="5"/>
        <v>0</v>
      </c>
      <c r="L60" s="4"/>
      <c r="M60" s="4"/>
      <c r="N60" s="146"/>
      <c r="O60" s="146"/>
      <c r="P60" s="4"/>
      <c r="Q60" s="3"/>
      <c r="R60" s="3"/>
    </row>
    <row r="61" spans="2:18" x14ac:dyDescent="0.25">
      <c r="C61" t="s">
        <v>4</v>
      </c>
      <c r="D61" t="s">
        <v>6</v>
      </c>
      <c r="E61" s="7">
        <v>0</v>
      </c>
      <c r="F61" s="7"/>
      <c r="G61" s="4"/>
      <c r="H61" s="2">
        <v>14600</v>
      </c>
      <c r="I61" s="2"/>
      <c r="J61" s="4"/>
      <c r="K61" s="4">
        <f t="shared" si="5"/>
        <v>0</v>
      </c>
      <c r="L61" s="4"/>
      <c r="M61" s="4"/>
      <c r="N61" s="146"/>
      <c r="O61" s="146"/>
      <c r="P61" s="4"/>
      <c r="Q61" s="3"/>
      <c r="R61" s="3"/>
    </row>
    <row r="62" spans="2:18" x14ac:dyDescent="0.25">
      <c r="E62" s="7"/>
      <c r="F62" s="7"/>
      <c r="G62" s="4"/>
      <c r="H62" s="2"/>
      <c r="I62" s="2"/>
      <c r="J62" s="4"/>
      <c r="K62" s="4"/>
      <c r="L62" s="4"/>
      <c r="M62" s="4"/>
      <c r="N62" s="146"/>
      <c r="O62" s="146"/>
      <c r="P62" s="4"/>
      <c r="Q62" s="3"/>
      <c r="R62" s="3"/>
    </row>
    <row r="63" spans="2:18" x14ac:dyDescent="0.25">
      <c r="E63" s="7"/>
      <c r="F63" s="7"/>
      <c r="G63" s="4"/>
      <c r="H63" s="2"/>
      <c r="I63" s="2"/>
      <c r="J63" s="4"/>
      <c r="K63" s="4"/>
      <c r="L63" s="4"/>
      <c r="M63" s="4"/>
      <c r="N63" s="146"/>
      <c r="O63" s="146"/>
      <c r="P63" s="4"/>
      <c r="Q63" s="3"/>
      <c r="R63" s="3"/>
    </row>
    <row r="64" spans="2:18" x14ac:dyDescent="0.25">
      <c r="B64" t="s">
        <v>9</v>
      </c>
    </row>
    <row r="65" spans="3:3" x14ac:dyDescent="0.25">
      <c r="C65" t="s">
        <v>101</v>
      </c>
    </row>
  </sheetData>
  <mergeCells count="36">
    <mergeCell ref="Q57:R57"/>
    <mergeCell ref="C49:D50"/>
    <mergeCell ref="E49:F49"/>
    <mergeCell ref="H49:I49"/>
    <mergeCell ref="K49:L49"/>
    <mergeCell ref="N49:O49"/>
    <mergeCell ref="Q49:R49"/>
    <mergeCell ref="C57:D58"/>
    <mergeCell ref="E57:F57"/>
    <mergeCell ref="H57:I57"/>
    <mergeCell ref="K57:L57"/>
    <mergeCell ref="N57:O57"/>
    <mergeCell ref="Q41:R41"/>
    <mergeCell ref="C33:D34"/>
    <mergeCell ref="E33:F33"/>
    <mergeCell ref="H33:I33"/>
    <mergeCell ref="K33:L33"/>
    <mergeCell ref="N33:O33"/>
    <mergeCell ref="Q33:R33"/>
    <mergeCell ref="C41:D42"/>
    <mergeCell ref="E41:F41"/>
    <mergeCell ref="H41:I41"/>
    <mergeCell ref="K41:L41"/>
    <mergeCell ref="N41:O41"/>
    <mergeCell ref="Q25:R25"/>
    <mergeCell ref="E17:F17"/>
    <mergeCell ref="C17:D18"/>
    <mergeCell ref="H17:I17"/>
    <mergeCell ref="K17:L17"/>
    <mergeCell ref="N17:O17"/>
    <mergeCell ref="Q17:R17"/>
    <mergeCell ref="C25:D26"/>
    <mergeCell ref="E25:F25"/>
    <mergeCell ref="H25:I25"/>
    <mergeCell ref="K25:L25"/>
    <mergeCell ref="N25:O2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0"/>
  <sheetViews>
    <sheetView workbookViewId="0">
      <selection activeCell="F19" sqref="F19"/>
    </sheetView>
  </sheetViews>
  <sheetFormatPr defaultRowHeight="15" x14ac:dyDescent="0.25"/>
  <cols>
    <col min="2" max="2" width="13.85546875" style="134" customWidth="1"/>
    <col min="3" max="3" width="98.28515625" style="139" customWidth="1"/>
  </cols>
  <sheetData>
    <row r="1" spans="2:3" ht="15.75" thickBot="1" x14ac:dyDescent="0.3"/>
    <row r="2" spans="2:3" ht="15.75" thickBot="1" x14ac:dyDescent="0.3">
      <c r="B2" s="138" t="s">
        <v>95</v>
      </c>
      <c r="C2" s="140" t="s">
        <v>96</v>
      </c>
    </row>
    <row r="3" spans="2:3" ht="30" x14ac:dyDescent="0.25">
      <c r="B3" s="157" t="s">
        <v>83</v>
      </c>
      <c r="C3" s="137" t="s">
        <v>113</v>
      </c>
    </row>
    <row r="4" spans="2:3" ht="30" customHeight="1" thickBot="1" x14ac:dyDescent="0.3">
      <c r="B4" s="158"/>
      <c r="C4" s="135" t="s">
        <v>108</v>
      </c>
    </row>
    <row r="5" spans="2:3" ht="30" x14ac:dyDescent="0.25">
      <c r="B5" s="157" t="s">
        <v>84</v>
      </c>
      <c r="C5" s="137" t="s">
        <v>114</v>
      </c>
    </row>
    <row r="6" spans="2:3" ht="30.75" thickBot="1" x14ac:dyDescent="0.3">
      <c r="B6" s="158"/>
      <c r="C6" s="135" t="s">
        <v>109</v>
      </c>
    </row>
    <row r="7" spans="2:3" ht="30" x14ac:dyDescent="0.25">
      <c r="B7" s="154" t="s">
        <v>85</v>
      </c>
      <c r="C7" s="136" t="s">
        <v>115</v>
      </c>
    </row>
    <row r="8" spans="2:3" ht="30" customHeight="1" x14ac:dyDescent="0.25">
      <c r="B8" s="154"/>
      <c r="C8" s="136" t="s">
        <v>93</v>
      </c>
    </row>
    <row r="9" spans="2:3" ht="15.95" customHeight="1" x14ac:dyDescent="0.25">
      <c r="B9" s="154"/>
      <c r="C9" s="136" t="s">
        <v>98</v>
      </c>
    </row>
    <row r="10" spans="2:3" ht="15.95" customHeight="1" thickBot="1" x14ac:dyDescent="0.3">
      <c r="B10" s="155"/>
      <c r="C10" s="141" t="s">
        <v>94</v>
      </c>
    </row>
    <row r="11" spans="2:3" ht="30" x14ac:dyDescent="0.25">
      <c r="B11" s="156" t="s">
        <v>86</v>
      </c>
      <c r="C11" s="137" t="s">
        <v>116</v>
      </c>
    </row>
    <row r="12" spans="2:3" ht="15" customHeight="1" x14ac:dyDescent="0.25">
      <c r="B12" s="154"/>
      <c r="C12" s="136" t="s">
        <v>110</v>
      </c>
    </row>
    <row r="13" spans="2:3" x14ac:dyDescent="0.25">
      <c r="B13" s="154"/>
      <c r="C13" s="136" t="s">
        <v>99</v>
      </c>
    </row>
    <row r="14" spans="2:3" ht="15.95" customHeight="1" thickBot="1" x14ac:dyDescent="0.3">
      <c r="B14" s="155"/>
      <c r="C14" s="141" t="s">
        <v>94</v>
      </c>
    </row>
    <row r="15" spans="2:3" x14ac:dyDescent="0.25">
      <c r="B15" s="156" t="s">
        <v>87</v>
      </c>
      <c r="C15" s="136" t="s">
        <v>97</v>
      </c>
    </row>
    <row r="16" spans="2:3" ht="30" x14ac:dyDescent="0.25">
      <c r="B16" s="154"/>
      <c r="C16" s="136" t="s">
        <v>111</v>
      </c>
    </row>
    <row r="17" spans="2:3" ht="15.75" customHeight="1" x14ac:dyDescent="0.25">
      <c r="B17" s="154"/>
      <c r="C17" s="136" t="s">
        <v>99</v>
      </c>
    </row>
    <row r="18" spans="2:3" ht="15.75" customHeight="1" thickBot="1" x14ac:dyDescent="0.3">
      <c r="B18" s="155"/>
      <c r="C18" s="141" t="s">
        <v>94</v>
      </c>
    </row>
    <row r="19" spans="2:3" ht="30" x14ac:dyDescent="0.25">
      <c r="B19" s="157" t="s">
        <v>88</v>
      </c>
      <c r="C19" s="137" t="s">
        <v>117</v>
      </c>
    </row>
    <row r="20" spans="2:3" ht="30" customHeight="1" thickBot="1" x14ac:dyDescent="0.3">
      <c r="B20" s="158"/>
      <c r="C20" s="135" t="s">
        <v>108</v>
      </c>
    </row>
    <row r="21" spans="2:3" ht="30" x14ac:dyDescent="0.25">
      <c r="B21" s="157" t="s">
        <v>89</v>
      </c>
      <c r="C21" s="137" t="s">
        <v>118</v>
      </c>
    </row>
    <row r="22" spans="2:3" ht="30.75" thickBot="1" x14ac:dyDescent="0.3">
      <c r="B22" s="158"/>
      <c r="C22" s="135" t="s">
        <v>109</v>
      </c>
    </row>
    <row r="23" spans="2:3" ht="30" x14ac:dyDescent="0.25">
      <c r="B23" s="159" t="s">
        <v>90</v>
      </c>
      <c r="C23" s="137" t="s">
        <v>118</v>
      </c>
    </row>
    <row r="24" spans="2:3" ht="30" x14ac:dyDescent="0.25">
      <c r="B24" s="160"/>
      <c r="C24" s="136" t="s">
        <v>93</v>
      </c>
    </row>
    <row r="25" spans="2:3" ht="15" customHeight="1" x14ac:dyDescent="0.25">
      <c r="B25" s="160"/>
      <c r="C25" s="136" t="s">
        <v>98</v>
      </c>
    </row>
    <row r="26" spans="2:3" ht="15" customHeight="1" thickBot="1" x14ac:dyDescent="0.3">
      <c r="B26" s="161"/>
      <c r="C26" s="141" t="s">
        <v>94</v>
      </c>
    </row>
    <row r="27" spans="2:3" ht="30" x14ac:dyDescent="0.25">
      <c r="B27" s="156" t="s">
        <v>91</v>
      </c>
      <c r="C27" s="137" t="s">
        <v>118</v>
      </c>
    </row>
    <row r="28" spans="2:3" ht="15" customHeight="1" x14ac:dyDescent="0.25">
      <c r="B28" s="154"/>
      <c r="C28" s="136" t="s">
        <v>110</v>
      </c>
    </row>
    <row r="29" spans="2:3" ht="15" customHeight="1" x14ac:dyDescent="0.25">
      <c r="B29" s="154"/>
      <c r="C29" s="136" t="s">
        <v>98</v>
      </c>
    </row>
    <row r="30" spans="2:3" ht="15" customHeight="1" thickBot="1" x14ac:dyDescent="0.3">
      <c r="B30" s="155"/>
      <c r="C30" s="141" t="s">
        <v>94</v>
      </c>
    </row>
  </sheetData>
  <mergeCells count="9">
    <mergeCell ref="B7:B10"/>
    <mergeCell ref="B11:B14"/>
    <mergeCell ref="B15:B18"/>
    <mergeCell ref="B27:B30"/>
    <mergeCell ref="B3:B4"/>
    <mergeCell ref="B5:B6"/>
    <mergeCell ref="B19:B20"/>
    <mergeCell ref="B21:B22"/>
    <mergeCell ref="B23:B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H36"/>
  <sheetViews>
    <sheetView zoomScale="120" zoomScaleNormal="120" workbookViewId="0">
      <selection activeCell="C48" sqref="C48"/>
    </sheetView>
  </sheetViews>
  <sheetFormatPr defaultRowHeight="15" x14ac:dyDescent="0.25"/>
  <cols>
    <col min="1" max="1" width="3" customWidth="1"/>
    <col min="2" max="2" width="29.42578125" customWidth="1"/>
    <col min="3" max="3" width="49.85546875" customWidth="1"/>
    <col min="4" max="4" width="14.7109375" customWidth="1"/>
    <col min="5" max="5" width="14.7109375" style="31" customWidth="1"/>
    <col min="6" max="7" width="14.7109375" customWidth="1"/>
    <col min="9" max="9" width="41.42578125" customWidth="1"/>
  </cols>
  <sheetData>
    <row r="2" spans="2:8" ht="28.5" x14ac:dyDescent="0.45">
      <c r="B2" s="19" t="s">
        <v>47</v>
      </c>
      <c r="C2" s="20"/>
      <c r="D2" s="20"/>
      <c r="E2" s="68"/>
      <c r="F2" s="20"/>
      <c r="G2" s="20"/>
      <c r="H2" s="20"/>
    </row>
    <row r="4" spans="2:8" x14ac:dyDescent="0.25">
      <c r="B4" s="107" t="s">
        <v>92</v>
      </c>
    </row>
    <row r="5" spans="2:8" ht="15.75" thickBot="1" x14ac:dyDescent="0.3"/>
    <row r="6" spans="2:8" ht="15" customHeight="1" thickBot="1" x14ac:dyDescent="0.3">
      <c r="B6" s="165" t="s">
        <v>64</v>
      </c>
      <c r="C6" s="109" t="s">
        <v>66</v>
      </c>
      <c r="D6" s="168" t="s">
        <v>55</v>
      </c>
      <c r="E6" s="169"/>
      <c r="F6" s="169"/>
      <c r="G6" s="170"/>
    </row>
    <row r="7" spans="2:8" ht="30" customHeight="1" thickBot="1" x14ac:dyDescent="0.3">
      <c r="B7" s="166"/>
      <c r="C7" s="80" t="s">
        <v>60</v>
      </c>
      <c r="D7" s="73" t="s">
        <v>56</v>
      </c>
      <c r="E7" s="52" t="s">
        <v>57</v>
      </c>
      <c r="F7" s="52" t="s">
        <v>58</v>
      </c>
      <c r="G7" s="72" t="s">
        <v>59</v>
      </c>
    </row>
    <row r="8" spans="2:8" ht="15" customHeight="1" x14ac:dyDescent="0.25">
      <c r="B8" s="166"/>
      <c r="C8" s="79" t="s">
        <v>52</v>
      </c>
      <c r="D8" s="54"/>
      <c r="E8" s="89"/>
      <c r="F8" s="89"/>
      <c r="G8" s="90"/>
    </row>
    <row r="9" spans="2:8" ht="15" customHeight="1" x14ac:dyDescent="0.25">
      <c r="B9" s="166"/>
      <c r="C9" s="76" t="s">
        <v>53</v>
      </c>
      <c r="D9" s="57"/>
      <c r="E9" s="91"/>
      <c r="F9" s="91"/>
      <c r="G9" s="58"/>
    </row>
    <row r="10" spans="2:8" ht="15" customHeight="1" thickBot="1" x14ac:dyDescent="0.3">
      <c r="B10" s="166"/>
      <c r="C10" s="77" t="s">
        <v>54</v>
      </c>
      <c r="D10" s="59"/>
      <c r="E10" s="60"/>
      <c r="F10" s="60"/>
      <c r="G10" s="61"/>
    </row>
    <row r="11" spans="2:8" ht="6" customHeight="1" thickBot="1" x14ac:dyDescent="0.3">
      <c r="B11" s="166"/>
      <c r="C11" s="71"/>
      <c r="D11" s="63"/>
      <c r="E11" s="92"/>
      <c r="F11" s="53"/>
      <c r="G11" s="53"/>
    </row>
    <row r="12" spans="2:8" ht="15.75" thickBot="1" x14ac:dyDescent="0.3">
      <c r="B12" s="167"/>
      <c r="C12" s="65" t="s">
        <v>123</v>
      </c>
      <c r="D12" s="64"/>
      <c r="E12" s="62"/>
      <c r="F12" s="9"/>
      <c r="G12" s="9"/>
    </row>
    <row r="13" spans="2:8" ht="15.75" thickBot="1" x14ac:dyDescent="0.3"/>
    <row r="14" spans="2:8" ht="21" hidden="1" customHeight="1" thickBot="1" x14ac:dyDescent="0.3">
      <c r="B14" t="s">
        <v>23</v>
      </c>
      <c r="C14" s="32" t="s">
        <v>43</v>
      </c>
      <c r="D14" s="171" t="s">
        <v>55</v>
      </c>
      <c r="E14" s="172"/>
      <c r="F14" s="172"/>
      <c r="G14" s="173"/>
    </row>
    <row r="15" spans="2:8" ht="30.75" hidden="1" thickBot="1" x14ac:dyDescent="0.3">
      <c r="C15" s="32" t="s">
        <v>42</v>
      </c>
      <c r="D15" s="33" t="s">
        <v>56</v>
      </c>
      <c r="E15" s="34" t="s">
        <v>57</v>
      </c>
      <c r="F15" s="34" t="s">
        <v>58</v>
      </c>
      <c r="G15" s="35" t="s">
        <v>59</v>
      </c>
    </row>
    <row r="16" spans="2:8" hidden="1" x14ac:dyDescent="0.25">
      <c r="C16" s="36" t="s">
        <v>52</v>
      </c>
      <c r="D16" s="86">
        <f>'sve flote'!F27</f>
        <v>99</v>
      </c>
      <c r="E16" s="43">
        <f>'sve flote'!E27</f>
        <v>99</v>
      </c>
      <c r="F16" s="43">
        <f>'sve flote'!E43</f>
        <v>35</v>
      </c>
      <c r="G16" s="37">
        <v>0</v>
      </c>
    </row>
    <row r="17" spans="2:7" hidden="1" x14ac:dyDescent="0.25">
      <c r="C17" s="38" t="s">
        <v>53</v>
      </c>
      <c r="D17" s="86">
        <f>'sve flote'!F28</f>
        <v>100</v>
      </c>
      <c r="E17" s="43">
        <f>'sve flote'!E28</f>
        <v>100</v>
      </c>
      <c r="F17" s="46">
        <f>'sve flote'!E43</f>
        <v>35</v>
      </c>
      <c r="G17" s="39">
        <v>0</v>
      </c>
    </row>
    <row r="18" spans="2:7" ht="15.75" hidden="1" thickBot="1" x14ac:dyDescent="0.3">
      <c r="C18" s="40" t="s">
        <v>54</v>
      </c>
      <c r="D18" s="87">
        <f>'sve flote'!F29</f>
        <v>106</v>
      </c>
      <c r="E18" s="48">
        <f>'sve flote'!E29</f>
        <v>106</v>
      </c>
      <c r="F18" s="47">
        <f>'sve flote'!E45</f>
        <v>35</v>
      </c>
      <c r="G18" s="41">
        <v>0</v>
      </c>
    </row>
    <row r="19" spans="2:7" ht="15.75" hidden="1" thickBot="1" x14ac:dyDescent="0.3"/>
    <row r="20" spans="2:7" ht="21" hidden="1" customHeight="1" thickBot="1" x14ac:dyDescent="0.3">
      <c r="C20" s="32" t="s">
        <v>44</v>
      </c>
      <c r="D20" s="162" t="s">
        <v>55</v>
      </c>
      <c r="E20" s="163"/>
      <c r="F20" s="163"/>
      <c r="G20" s="164"/>
    </row>
    <row r="21" spans="2:7" ht="30.75" hidden="1" thickBot="1" x14ac:dyDescent="0.3">
      <c r="C21" s="32" t="s">
        <v>42</v>
      </c>
      <c r="D21" s="33" t="s">
        <v>56</v>
      </c>
      <c r="E21" s="34" t="s">
        <v>57</v>
      </c>
      <c r="F21" s="34" t="s">
        <v>58</v>
      </c>
      <c r="G21" s="35" t="s">
        <v>59</v>
      </c>
    </row>
    <row r="22" spans="2:7" hidden="1" x14ac:dyDescent="0.25">
      <c r="C22" s="36" t="s">
        <v>52</v>
      </c>
      <c r="D22" s="85">
        <f>'sve flote'!I27</f>
        <v>18750</v>
      </c>
      <c r="E22" s="144">
        <f>'sve flote'!H27</f>
        <v>10500</v>
      </c>
      <c r="F22" s="144">
        <f>'sve flote'!H43</f>
        <v>14600</v>
      </c>
      <c r="G22" s="147">
        <f>'sve flote'!H59</f>
        <v>14600</v>
      </c>
    </row>
    <row r="23" spans="2:7" hidden="1" x14ac:dyDescent="0.25">
      <c r="C23" s="38" t="s">
        <v>53</v>
      </c>
      <c r="D23" s="86">
        <f>'sve flote'!I28</f>
        <v>18750</v>
      </c>
      <c r="E23" s="43">
        <f>'sve flote'!H28</f>
        <v>10400</v>
      </c>
      <c r="F23" s="43">
        <f>'sve flote'!H44</f>
        <v>14600</v>
      </c>
      <c r="G23" s="49">
        <f>'sve flote'!H60</f>
        <v>14600</v>
      </c>
    </row>
    <row r="24" spans="2:7" ht="15.75" hidden="1" thickBot="1" x14ac:dyDescent="0.3">
      <c r="C24" s="40" t="s">
        <v>54</v>
      </c>
      <c r="D24" s="87">
        <f>'sve flote'!I29</f>
        <v>18800</v>
      </c>
      <c r="E24" s="48">
        <f>'sve flote'!H29</f>
        <v>10400</v>
      </c>
      <c r="F24" s="48">
        <f>'sve flote'!H45</f>
        <v>14600</v>
      </c>
      <c r="G24" s="50">
        <f>'sve flote'!H61</f>
        <v>14600</v>
      </c>
    </row>
    <row r="25" spans="2:7" ht="15.75" hidden="1" thickBot="1" x14ac:dyDescent="0.3">
      <c r="C25" s="83"/>
      <c r="D25" s="84"/>
      <c r="E25" s="84"/>
      <c r="F25" s="84"/>
      <c r="G25" s="84"/>
    </row>
    <row r="26" spans="2:7" ht="30.75" hidden="1" thickBot="1" x14ac:dyDescent="0.3">
      <c r="C26" s="81" t="s">
        <v>51</v>
      </c>
      <c r="D26" s="162" t="s">
        <v>55</v>
      </c>
      <c r="E26" s="163"/>
      <c r="F26" s="163"/>
      <c r="G26" s="164"/>
    </row>
    <row r="27" spans="2:7" ht="30.75" hidden="1" thickBot="1" x14ac:dyDescent="0.3">
      <c r="C27" s="32" t="s">
        <v>42</v>
      </c>
      <c r="D27" s="33" t="s">
        <v>56</v>
      </c>
      <c r="E27" s="34" t="s">
        <v>57</v>
      </c>
      <c r="F27" s="34" t="s">
        <v>58</v>
      </c>
      <c r="G27" s="35" t="s">
        <v>59</v>
      </c>
    </row>
    <row r="28" spans="2:7" hidden="1" x14ac:dyDescent="0.25">
      <c r="C28" s="36" t="s">
        <v>52</v>
      </c>
      <c r="D28" s="42">
        <f>('sve flote'!F19-'sve flote'!F27)*'DP-2020_L'!D22*'DP-2020_L'!D8/1000000</f>
        <v>0</v>
      </c>
      <c r="E28" s="43">
        <f>('sve flote'!E19-'sve flote'!E27)*'DP-2020_L'!E22*'DP-2020_L'!E8/1000000</f>
        <v>0</v>
      </c>
      <c r="F28" s="43">
        <f>(AVERAGE('sve flote'!E19:F19)-'sve flote'!E43)*'DP-2020_L'!F22*'DP-2020_L'!F8/1000000</f>
        <v>0</v>
      </c>
      <c r="G28" s="49">
        <f>(AVERAGE('sve flote'!E19:F19)-0)*'DP-2020_L'!G8*'DP-2020_L'!G22/1000000</f>
        <v>0</v>
      </c>
    </row>
    <row r="29" spans="2:7" hidden="1" x14ac:dyDescent="0.25">
      <c r="C29" s="38" t="s">
        <v>53</v>
      </c>
      <c r="D29" s="44">
        <f>('sve flote'!F20-'sve flote'!F28)*'DP-2020_L'!D23*'DP-2020_L'!D9/1000000</f>
        <v>0</v>
      </c>
      <c r="E29" s="43">
        <f>('sve flote'!E20-'sve flote'!E28)*'DP-2020_L'!E23*'DP-2020_L'!E9/1000000</f>
        <v>0</v>
      </c>
      <c r="F29" s="43">
        <f>(AVERAGE('sve flote'!E20:F20)-'sve flote'!E44)*'DP-2020_L'!F23*'DP-2020_L'!F9/1000000</f>
        <v>0</v>
      </c>
      <c r="G29" s="49">
        <f>(AVERAGE('sve flote'!E20:F20)-0)*'DP-2020_L'!G9*'DP-2020_L'!G23/1000000</f>
        <v>0</v>
      </c>
    </row>
    <row r="30" spans="2:7" ht="15.75" hidden="1" thickBot="1" x14ac:dyDescent="0.3">
      <c r="C30" s="40" t="s">
        <v>54</v>
      </c>
      <c r="D30" s="45">
        <f>('sve flote'!F21-'sve flote'!F29)*'DP-2020_L'!D24*'DP-2020_L'!D10/1000000</f>
        <v>0</v>
      </c>
      <c r="E30" s="48">
        <f>('sve flote'!E21-'sve flote'!E29)*'DP-2020_L'!E24*'DP-2020_L'!E10/1000000</f>
        <v>0</v>
      </c>
      <c r="F30" s="48">
        <f>(AVERAGE('sve flote'!E21:F21)-'sve flote'!E45)*'DP-2020_L'!F10*'DP-2020_L'!F24/1000000</f>
        <v>0</v>
      </c>
      <c r="G30" s="50">
        <f>(AVERAGE('sve flote'!E21:F21)-0)*'DP-2020_L'!G10*'DP-2020_L'!G24/1000000</f>
        <v>0</v>
      </c>
    </row>
    <row r="31" spans="2:7" ht="15.75" hidden="1" thickBot="1" x14ac:dyDescent="0.3"/>
    <row r="32" spans="2:7" x14ac:dyDescent="0.25">
      <c r="B32" s="122"/>
      <c r="C32" s="119"/>
      <c r="D32" s="120" t="s">
        <v>18</v>
      </c>
      <c r="E32" s="121" t="s">
        <v>21</v>
      </c>
    </row>
    <row r="33" spans="2:5" ht="15" customHeight="1" x14ac:dyDescent="0.25">
      <c r="B33" s="124" t="s">
        <v>46</v>
      </c>
      <c r="C33" s="113" t="s">
        <v>124</v>
      </c>
      <c r="D33" s="114" t="s">
        <v>119</v>
      </c>
      <c r="E33" s="115">
        <f>SUM(D28:G30)</f>
        <v>0</v>
      </c>
    </row>
    <row r="34" spans="2:5" ht="15" customHeight="1" thickBot="1" x14ac:dyDescent="0.3">
      <c r="B34" s="123"/>
      <c r="C34" s="116" t="s">
        <v>125</v>
      </c>
      <c r="D34" s="117" t="s">
        <v>67</v>
      </c>
      <c r="E34" s="118">
        <f>E33*D12</f>
        <v>0</v>
      </c>
    </row>
    <row r="36" spans="2:5" x14ac:dyDescent="0.25">
      <c r="C36" t="s">
        <v>65</v>
      </c>
    </row>
  </sheetData>
  <mergeCells count="5">
    <mergeCell ref="D26:G26"/>
    <mergeCell ref="B6:B12"/>
    <mergeCell ref="D6:G6"/>
    <mergeCell ref="D14:G14"/>
    <mergeCell ref="D20:G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2:H36"/>
  <sheetViews>
    <sheetView zoomScale="120" zoomScaleNormal="120" workbookViewId="0">
      <selection activeCell="C39" sqref="C39"/>
    </sheetView>
  </sheetViews>
  <sheetFormatPr defaultRowHeight="15" x14ac:dyDescent="0.25"/>
  <cols>
    <col min="1" max="1" width="3" customWidth="1"/>
    <col min="2" max="2" width="29.42578125" customWidth="1"/>
    <col min="3" max="3" width="51.85546875" customWidth="1"/>
    <col min="4" max="4" width="14.7109375" customWidth="1"/>
    <col min="5" max="5" width="14.7109375" style="31" customWidth="1"/>
    <col min="6" max="7" width="14.7109375" customWidth="1"/>
  </cols>
  <sheetData>
    <row r="2" spans="2:8" ht="28.5" x14ac:dyDescent="0.45">
      <c r="B2" s="19" t="s">
        <v>48</v>
      </c>
      <c r="C2" s="20"/>
      <c r="D2" s="20"/>
      <c r="E2" s="68"/>
      <c r="F2" s="20"/>
      <c r="G2" s="20"/>
      <c r="H2" s="20"/>
    </row>
    <row r="3" spans="2:8" x14ac:dyDescent="0.25">
      <c r="B3" s="67"/>
    </row>
    <row r="4" spans="2:8" x14ac:dyDescent="0.25">
      <c r="B4" t="s">
        <v>75</v>
      </c>
    </row>
    <row r="5" spans="2:8" ht="15.75" thickBot="1" x14ac:dyDescent="0.3"/>
    <row r="6" spans="2:8" ht="15" customHeight="1" x14ac:dyDescent="0.25">
      <c r="B6" s="165" t="s">
        <v>64</v>
      </c>
      <c r="C6" s="78" t="s">
        <v>68</v>
      </c>
      <c r="D6" s="168" t="s">
        <v>55</v>
      </c>
      <c r="E6" s="169"/>
      <c r="F6" s="169"/>
      <c r="G6" s="170"/>
    </row>
    <row r="7" spans="2:8" ht="30" customHeight="1" thickBot="1" x14ac:dyDescent="0.3">
      <c r="B7" s="166"/>
      <c r="C7" s="77" t="s">
        <v>60</v>
      </c>
      <c r="D7" s="73" t="s">
        <v>56</v>
      </c>
      <c r="E7" s="52" t="s">
        <v>57</v>
      </c>
      <c r="F7" s="52" t="s">
        <v>58</v>
      </c>
      <c r="G7" s="72" t="s">
        <v>59</v>
      </c>
    </row>
    <row r="8" spans="2:8" ht="15" customHeight="1" x14ac:dyDescent="0.25">
      <c r="B8" s="166"/>
      <c r="C8" s="95" t="s">
        <v>52</v>
      </c>
      <c r="D8" s="88"/>
      <c r="E8" s="55"/>
      <c r="F8" s="55"/>
      <c r="G8" s="56"/>
    </row>
    <row r="9" spans="2:8" ht="15" customHeight="1" x14ac:dyDescent="0.25">
      <c r="B9" s="166"/>
      <c r="C9" s="76" t="s">
        <v>53</v>
      </c>
      <c r="D9" s="74"/>
      <c r="E9" s="51"/>
      <c r="F9" s="51"/>
      <c r="G9" s="58"/>
    </row>
    <row r="10" spans="2:8" ht="15" customHeight="1" thickBot="1" x14ac:dyDescent="0.3">
      <c r="B10" s="166"/>
      <c r="C10" s="77" t="s">
        <v>54</v>
      </c>
      <c r="D10" s="75"/>
      <c r="E10" s="60"/>
      <c r="F10" s="60"/>
      <c r="G10" s="61"/>
    </row>
    <row r="11" spans="2:8" ht="6" customHeight="1" thickBot="1" x14ac:dyDescent="0.3">
      <c r="B11" s="166"/>
      <c r="C11" s="96"/>
      <c r="D11" s="93"/>
      <c r="E11" s="23"/>
      <c r="F11" s="53"/>
      <c r="G11" s="53"/>
    </row>
    <row r="12" spans="2:8" ht="15" customHeight="1" thickBot="1" x14ac:dyDescent="0.3">
      <c r="B12" s="167"/>
      <c r="C12" s="80" t="s">
        <v>120</v>
      </c>
      <c r="D12" s="94"/>
      <c r="E12" s="62"/>
      <c r="F12" s="9"/>
      <c r="G12" s="9"/>
    </row>
    <row r="13" spans="2:8" ht="15.75" thickBot="1" x14ac:dyDescent="0.3"/>
    <row r="14" spans="2:8" ht="21" hidden="1" customHeight="1" thickBot="1" x14ac:dyDescent="0.3">
      <c r="B14" t="s">
        <v>23</v>
      </c>
      <c r="C14" s="32" t="s">
        <v>43</v>
      </c>
      <c r="D14" s="171" t="s">
        <v>55</v>
      </c>
      <c r="E14" s="172"/>
      <c r="F14" s="172"/>
      <c r="G14" s="173"/>
    </row>
    <row r="15" spans="2:8" ht="30.75" hidden="1" thickBot="1" x14ac:dyDescent="0.3">
      <c r="C15" s="32" t="s">
        <v>42</v>
      </c>
      <c r="D15" s="33" t="s">
        <v>56</v>
      </c>
      <c r="E15" s="34" t="s">
        <v>57</v>
      </c>
      <c r="F15" s="34" t="s">
        <v>58</v>
      </c>
      <c r="G15" s="35" t="s">
        <v>59</v>
      </c>
    </row>
    <row r="16" spans="2:8" hidden="1" x14ac:dyDescent="0.25">
      <c r="C16" s="36" t="s">
        <v>52</v>
      </c>
      <c r="D16" s="85">
        <f>'sve flote'!F27</f>
        <v>99</v>
      </c>
      <c r="E16" s="144">
        <f>'sve flote'!E27</f>
        <v>99</v>
      </c>
      <c r="F16" s="144">
        <f>'sve flote'!E43</f>
        <v>35</v>
      </c>
      <c r="G16" s="145">
        <v>0</v>
      </c>
    </row>
    <row r="17" spans="2:7" hidden="1" x14ac:dyDescent="0.25">
      <c r="C17" s="38" t="s">
        <v>53</v>
      </c>
      <c r="D17" s="86">
        <f>'sve flote'!F28</f>
        <v>100</v>
      </c>
      <c r="E17" s="43">
        <f>'sve flote'!E28</f>
        <v>100</v>
      </c>
      <c r="F17" s="46">
        <f>'sve flote'!E43</f>
        <v>35</v>
      </c>
      <c r="G17" s="39">
        <v>0</v>
      </c>
    </row>
    <row r="18" spans="2:7" ht="15.75" hidden="1" thickBot="1" x14ac:dyDescent="0.3">
      <c r="C18" s="40" t="s">
        <v>54</v>
      </c>
      <c r="D18" s="87">
        <f>'sve flote'!F29</f>
        <v>106</v>
      </c>
      <c r="E18" s="48">
        <f>'sve flote'!E29</f>
        <v>106</v>
      </c>
      <c r="F18" s="47">
        <f>'sve flote'!E45</f>
        <v>35</v>
      </c>
      <c r="G18" s="41">
        <v>0</v>
      </c>
    </row>
    <row r="19" spans="2:7" ht="15.75" hidden="1" thickBot="1" x14ac:dyDescent="0.3"/>
    <row r="20" spans="2:7" ht="21" hidden="1" customHeight="1" thickBot="1" x14ac:dyDescent="0.3">
      <c r="C20" s="32" t="s">
        <v>44</v>
      </c>
      <c r="D20" s="171" t="s">
        <v>55</v>
      </c>
      <c r="E20" s="172"/>
      <c r="F20" s="172"/>
      <c r="G20" s="173"/>
    </row>
    <row r="21" spans="2:7" ht="30.75" hidden="1" thickBot="1" x14ac:dyDescent="0.3">
      <c r="C21" s="32" t="s">
        <v>42</v>
      </c>
      <c r="D21" s="33" t="s">
        <v>56</v>
      </c>
      <c r="E21" s="34" t="s">
        <v>57</v>
      </c>
      <c r="F21" s="34" t="s">
        <v>58</v>
      </c>
      <c r="G21" s="35" t="s">
        <v>59</v>
      </c>
    </row>
    <row r="22" spans="2:7" hidden="1" x14ac:dyDescent="0.25">
      <c r="C22" s="36" t="s">
        <v>52</v>
      </c>
      <c r="D22" s="42">
        <f>'sve flote'!I27</f>
        <v>18750</v>
      </c>
      <c r="E22" s="43">
        <f>'sve flote'!H27</f>
        <v>10500</v>
      </c>
      <c r="F22" s="43">
        <f>'sve flote'!H43</f>
        <v>14600</v>
      </c>
      <c r="G22" s="49">
        <f>'sve flote'!H59</f>
        <v>14600</v>
      </c>
    </row>
    <row r="23" spans="2:7" hidden="1" x14ac:dyDescent="0.25">
      <c r="C23" s="38" t="s">
        <v>53</v>
      </c>
      <c r="D23" s="42">
        <f>'sve flote'!I28</f>
        <v>18750</v>
      </c>
      <c r="E23" s="43">
        <f>'sve flote'!H28</f>
        <v>10400</v>
      </c>
      <c r="F23" s="43">
        <f>'sve flote'!H44</f>
        <v>14600</v>
      </c>
      <c r="G23" s="49">
        <f>'sve flote'!H60</f>
        <v>14600</v>
      </c>
    </row>
    <row r="24" spans="2:7" ht="15.75" hidden="1" thickBot="1" x14ac:dyDescent="0.3">
      <c r="C24" s="40" t="s">
        <v>54</v>
      </c>
      <c r="D24" s="82">
        <f>'sve flote'!I29</f>
        <v>18800</v>
      </c>
      <c r="E24" s="48">
        <f>'sve flote'!H29</f>
        <v>10400</v>
      </c>
      <c r="F24" s="48">
        <f>'sve flote'!H45</f>
        <v>14600</v>
      </c>
      <c r="G24" s="50">
        <f>'sve flote'!H61</f>
        <v>14600</v>
      </c>
    </row>
    <row r="25" spans="2:7" ht="15.75" hidden="1" thickBot="1" x14ac:dyDescent="0.3">
      <c r="C25" s="83"/>
      <c r="D25" s="84"/>
      <c r="E25" s="84"/>
      <c r="F25" s="84"/>
      <c r="G25" s="84"/>
    </row>
    <row r="26" spans="2:7" ht="15.75" hidden="1" thickBot="1" x14ac:dyDescent="0.3">
      <c r="C26" s="32" t="s">
        <v>45</v>
      </c>
      <c r="D26" s="171" t="s">
        <v>55</v>
      </c>
      <c r="E26" s="172"/>
      <c r="F26" s="172"/>
      <c r="G26" s="173"/>
    </row>
    <row r="27" spans="2:7" ht="30.75" hidden="1" thickBot="1" x14ac:dyDescent="0.3">
      <c r="C27" s="32" t="s">
        <v>42</v>
      </c>
      <c r="D27" s="33" t="s">
        <v>56</v>
      </c>
      <c r="E27" s="34" t="s">
        <v>57</v>
      </c>
      <c r="F27" s="34" t="s">
        <v>58</v>
      </c>
      <c r="G27" s="35" t="s">
        <v>59</v>
      </c>
    </row>
    <row r="28" spans="2:7" hidden="1" x14ac:dyDescent="0.25">
      <c r="C28" s="36" t="s">
        <v>52</v>
      </c>
      <c r="D28" s="42">
        <f>('sve flote'!F19-'sve flote'!F27)*'DP-2020_K'!D22*'DP-2020_K'!D8/1000000</f>
        <v>0</v>
      </c>
      <c r="E28" s="43">
        <f>('sve flote'!E19-'sve flote'!E27)*'DP-2020_K'!E22*'DP-2020_K'!E8/1000000</f>
        <v>0</v>
      </c>
      <c r="F28" s="43">
        <f>(AVERAGE('sve flote'!E19:F19)-'sve flote'!E43)*'DP-2020_K'!F22*'DP-2020_K'!F8/1000000</f>
        <v>0</v>
      </c>
      <c r="G28" s="49">
        <f>(AVERAGE('sve flote'!E19:F19)-0)*'DP-2020_K'!G8*'DP-2020_K'!G22/1000000</f>
        <v>0</v>
      </c>
    </row>
    <row r="29" spans="2:7" hidden="1" x14ac:dyDescent="0.25">
      <c r="C29" s="38" t="s">
        <v>53</v>
      </c>
      <c r="D29" s="44">
        <f>('sve flote'!F20-'sve flote'!F28)*'DP-2020_K'!D23*'DP-2020_K'!D9/1000000</f>
        <v>0</v>
      </c>
      <c r="E29" s="43">
        <f>('sve flote'!E20-'sve flote'!E28)*'DP-2020_K'!E23*'DP-2020_K'!E9/1000000</f>
        <v>0</v>
      </c>
      <c r="F29" s="43">
        <f>(AVERAGE('sve flote'!E20:F20)-'sve flote'!E44)*'DP-2020_K'!F23*'DP-2020_K'!F9/1000000</f>
        <v>0</v>
      </c>
      <c r="G29" s="49">
        <f>(AVERAGE('sve flote'!E20:F20)-0)*'DP-2020_K'!G9*'DP-2020_K'!G23/1000000</f>
        <v>0</v>
      </c>
    </row>
    <row r="30" spans="2:7" ht="15.75" hidden="1" thickBot="1" x14ac:dyDescent="0.3">
      <c r="C30" s="40" t="s">
        <v>54</v>
      </c>
      <c r="D30" s="45">
        <f>('sve flote'!F21-'sve flote'!F29)*'DP-2020_K'!D24*'DP-2020_K'!D10/1000000</f>
        <v>0</v>
      </c>
      <c r="E30" s="48">
        <f>('sve flote'!E21-'sve flote'!E29)*'DP-2020_K'!E24*'DP-2020_K'!E10/1000000</f>
        <v>0</v>
      </c>
      <c r="F30" s="48">
        <f>(AVERAGE('sve flote'!E21:F21)-'sve flote'!E45)*'DP-2020_K'!F10*'DP-2020_K'!F24/1000000</f>
        <v>0</v>
      </c>
      <c r="G30" s="50">
        <f>(AVERAGE('sve flote'!E21:F21)-0)*'DP-2020_K'!G10*'DP-2020_K'!G24/1000000</f>
        <v>0</v>
      </c>
    </row>
    <row r="31" spans="2:7" ht="15.75" hidden="1" thickBot="1" x14ac:dyDescent="0.3"/>
    <row r="32" spans="2:7" x14ac:dyDescent="0.25">
      <c r="B32" s="110"/>
      <c r="C32" s="127"/>
      <c r="D32" s="125" t="s">
        <v>18</v>
      </c>
      <c r="E32" s="126" t="s">
        <v>21</v>
      </c>
    </row>
    <row r="33" spans="2:5" ht="15" customHeight="1" x14ac:dyDescent="0.25">
      <c r="B33" s="111" t="s">
        <v>46</v>
      </c>
      <c r="C33" s="113" t="s">
        <v>121</v>
      </c>
      <c r="D33" s="114" t="s">
        <v>119</v>
      </c>
      <c r="E33" s="115">
        <f>SUM(D28:G30)</f>
        <v>0</v>
      </c>
    </row>
    <row r="34" spans="2:5" ht="15" customHeight="1" thickBot="1" x14ac:dyDescent="0.3">
      <c r="B34" s="112"/>
      <c r="C34" s="116" t="s">
        <v>122</v>
      </c>
      <c r="D34" s="117" t="s">
        <v>67</v>
      </c>
      <c r="E34" s="118">
        <f>E33*D12</f>
        <v>0</v>
      </c>
    </row>
    <row r="36" spans="2:5" x14ac:dyDescent="0.25">
      <c r="C36" t="s">
        <v>65</v>
      </c>
    </row>
  </sheetData>
  <mergeCells count="5">
    <mergeCell ref="B6:B12"/>
    <mergeCell ref="D6:G6"/>
    <mergeCell ref="D14:G14"/>
    <mergeCell ref="D20:G20"/>
    <mergeCell ref="D26:G26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G65"/>
  <sheetViews>
    <sheetView zoomScale="120" zoomScaleNormal="120" workbookViewId="0">
      <selection activeCell="D62" sqref="D62:D63"/>
    </sheetView>
  </sheetViews>
  <sheetFormatPr defaultRowHeight="15" x14ac:dyDescent="0.25"/>
  <cols>
    <col min="1" max="1" width="2.85546875" customWidth="1"/>
    <col min="2" max="2" width="28.7109375" customWidth="1"/>
    <col min="3" max="3" width="63.7109375" customWidth="1"/>
    <col min="4" max="4" width="25.7109375" customWidth="1"/>
    <col min="5" max="5" width="15.7109375" customWidth="1"/>
    <col min="7" max="7" width="16.85546875" customWidth="1"/>
  </cols>
  <sheetData>
    <row r="2" spans="2:7" x14ac:dyDescent="0.25">
      <c r="B2" s="107" t="s">
        <v>30</v>
      </c>
    </row>
    <row r="3" spans="2:7" x14ac:dyDescent="0.25">
      <c r="B3" t="s">
        <v>76</v>
      </c>
    </row>
    <row r="4" spans="2:7" x14ac:dyDescent="0.25">
      <c r="B4" t="s">
        <v>71</v>
      </c>
    </row>
    <row r="6" spans="2:7" ht="32.25" customHeight="1" x14ac:dyDescent="0.45">
      <c r="B6" s="19" t="s">
        <v>47</v>
      </c>
      <c r="C6" s="20"/>
      <c r="D6" s="20"/>
      <c r="E6" s="20"/>
    </row>
    <row r="7" spans="2:7" s="22" customFormat="1" ht="6" customHeight="1" thickBot="1" x14ac:dyDescent="0.5">
      <c r="B7" s="21"/>
    </row>
    <row r="8" spans="2:7" ht="15" customHeight="1" thickBot="1" x14ac:dyDescent="0.3">
      <c r="B8" s="176" t="s">
        <v>27</v>
      </c>
      <c r="C8" s="177"/>
      <c r="D8" s="177"/>
      <c r="E8" s="178"/>
    </row>
    <row r="9" spans="2:7" ht="15" customHeight="1" x14ac:dyDescent="0.25">
      <c r="B9" s="174"/>
      <c r="C9" s="175"/>
      <c r="D9" s="10" t="s">
        <v>18</v>
      </c>
      <c r="E9" s="11" t="s">
        <v>21</v>
      </c>
    </row>
    <row r="10" spans="2:7" ht="15" customHeight="1" x14ac:dyDescent="0.25">
      <c r="B10" s="97" t="s">
        <v>22</v>
      </c>
      <c r="C10" s="8" t="s">
        <v>126</v>
      </c>
      <c r="D10" s="8" t="s">
        <v>19</v>
      </c>
      <c r="E10" s="100"/>
      <c r="G10" s="99"/>
    </row>
    <row r="11" spans="2:7" ht="15" customHeight="1" x14ac:dyDescent="0.25">
      <c r="B11" s="13"/>
      <c r="C11" s="9"/>
      <c r="D11" s="9"/>
      <c r="E11" s="14"/>
    </row>
    <row r="12" spans="2:7" ht="15" customHeight="1" x14ac:dyDescent="0.25">
      <c r="B12" s="179" t="s">
        <v>23</v>
      </c>
      <c r="C12" s="9" t="s">
        <v>127</v>
      </c>
      <c r="D12" s="9" t="s">
        <v>19</v>
      </c>
      <c r="E12" s="103">
        <v>180000</v>
      </c>
    </row>
    <row r="13" spans="2:7" ht="15" hidden="1" customHeight="1" x14ac:dyDescent="0.25">
      <c r="B13" s="180"/>
      <c r="C13" s="9" t="s">
        <v>20</v>
      </c>
      <c r="D13" s="9" t="s">
        <v>10</v>
      </c>
      <c r="E13" s="102">
        <f>E10/E12</f>
        <v>0</v>
      </c>
    </row>
    <row r="14" spans="2:7" ht="15" customHeight="1" x14ac:dyDescent="0.25">
      <c r="B14" s="180"/>
      <c r="C14" s="9" t="s">
        <v>128</v>
      </c>
      <c r="D14" s="9" t="s">
        <v>130</v>
      </c>
      <c r="E14" s="16">
        <f>AVERAGE('sve flote'!$E$19:$F$21)</f>
        <v>199.82612597218747</v>
      </c>
    </row>
    <row r="15" spans="2:7" ht="15" customHeight="1" x14ac:dyDescent="0.25">
      <c r="B15" s="180"/>
      <c r="C15" s="9" t="s">
        <v>129</v>
      </c>
      <c r="D15" s="9" t="s">
        <v>130</v>
      </c>
      <c r="E15" s="16">
        <f>AVERAGE('sve flote'!$E$27:$F$29)</f>
        <v>101.66666666666667</v>
      </c>
    </row>
    <row r="16" spans="2:7" ht="15" customHeight="1" x14ac:dyDescent="0.25">
      <c r="B16" s="180"/>
      <c r="C16" s="9" t="s">
        <v>131</v>
      </c>
      <c r="D16" s="9" t="s">
        <v>24</v>
      </c>
      <c r="E16" s="98">
        <f>AVERAGE('sve flote'!$H$19:$I$21)</f>
        <v>14600</v>
      </c>
    </row>
    <row r="17" spans="2:7" ht="15" hidden="1" customHeight="1" x14ac:dyDescent="0.25">
      <c r="B17" s="180"/>
      <c r="C17" s="9" t="s">
        <v>25</v>
      </c>
      <c r="D17" s="9" t="s">
        <v>26</v>
      </c>
      <c r="E17" s="16">
        <f>(E14*E16-E15*E16)/1000000</f>
        <v>1.4331281058606036</v>
      </c>
    </row>
    <row r="18" spans="2:7" ht="15" customHeight="1" x14ac:dyDescent="0.25">
      <c r="B18" s="181"/>
      <c r="C18" s="9" t="s">
        <v>147</v>
      </c>
      <c r="D18" s="9" t="s">
        <v>136</v>
      </c>
      <c r="E18" s="30">
        <v>8</v>
      </c>
    </row>
    <row r="19" spans="2:7" ht="15" customHeight="1" thickBot="1" x14ac:dyDescent="0.3">
      <c r="B19" s="24"/>
      <c r="C19" s="25"/>
      <c r="D19" s="25"/>
      <c r="E19" s="26"/>
    </row>
    <row r="20" spans="2:7" ht="15" customHeight="1" x14ac:dyDescent="0.25">
      <c r="B20" s="27" t="s">
        <v>46</v>
      </c>
      <c r="C20" s="28"/>
      <c r="D20" s="28"/>
      <c r="E20" s="29"/>
    </row>
    <row r="21" spans="2:7" ht="15" customHeight="1" x14ac:dyDescent="0.25">
      <c r="B21" s="13" t="s">
        <v>28</v>
      </c>
      <c r="C21" s="9" t="s">
        <v>69</v>
      </c>
      <c r="D21" s="9" t="s">
        <v>133</v>
      </c>
      <c r="E21" s="16">
        <f>$E$17</f>
        <v>1.4331281058606036</v>
      </c>
    </row>
    <row r="22" spans="2:7" ht="15" customHeight="1" x14ac:dyDescent="0.25">
      <c r="B22" s="13"/>
      <c r="C22" s="9" t="s">
        <v>125</v>
      </c>
      <c r="D22" s="9" t="s">
        <v>70</v>
      </c>
      <c r="E22" s="16">
        <f>$E$21*$E$18</f>
        <v>11.465024846884829</v>
      </c>
    </row>
    <row r="23" spans="2:7" ht="15" customHeight="1" x14ac:dyDescent="0.25">
      <c r="B23" s="13" t="s">
        <v>29</v>
      </c>
      <c r="C23" s="9" t="s">
        <v>69</v>
      </c>
      <c r="D23" s="9" t="s">
        <v>134</v>
      </c>
      <c r="E23" s="16">
        <f>$E$17*$E$13</f>
        <v>0</v>
      </c>
    </row>
    <row r="24" spans="2:7" ht="15" customHeight="1" thickBot="1" x14ac:dyDescent="0.3">
      <c r="B24" s="17"/>
      <c r="C24" s="18" t="s">
        <v>145</v>
      </c>
      <c r="D24" s="18" t="s">
        <v>72</v>
      </c>
      <c r="E24" s="101">
        <f>$E$21*$E$18*$E$13</f>
        <v>0</v>
      </c>
    </row>
    <row r="27" spans="2:7" ht="32.25" customHeight="1" x14ac:dyDescent="0.45">
      <c r="B27" s="19" t="s">
        <v>48</v>
      </c>
      <c r="C27" s="20"/>
      <c r="D27" s="20"/>
      <c r="E27" s="20"/>
    </row>
    <row r="28" spans="2:7" s="22" customFormat="1" ht="6" customHeight="1" thickBot="1" x14ac:dyDescent="0.5">
      <c r="B28" s="21"/>
    </row>
    <row r="29" spans="2:7" ht="15" customHeight="1" thickBot="1" x14ac:dyDescent="0.3">
      <c r="B29" s="176" t="s">
        <v>31</v>
      </c>
      <c r="C29" s="177"/>
      <c r="D29" s="177"/>
      <c r="E29" s="178"/>
    </row>
    <row r="30" spans="2:7" ht="15" customHeight="1" x14ac:dyDescent="0.25">
      <c r="B30" s="182"/>
      <c r="C30" s="183"/>
      <c r="D30" s="10" t="s">
        <v>18</v>
      </c>
      <c r="E30" s="11" t="s">
        <v>21</v>
      </c>
    </row>
    <row r="31" spans="2:7" ht="15" customHeight="1" x14ac:dyDescent="0.25">
      <c r="B31" s="97" t="s">
        <v>22</v>
      </c>
      <c r="C31" s="8" t="s">
        <v>126</v>
      </c>
      <c r="D31" s="8" t="s">
        <v>19</v>
      </c>
      <c r="E31" s="100"/>
      <c r="G31" s="99"/>
    </row>
    <row r="32" spans="2:7" ht="15" customHeight="1" x14ac:dyDescent="0.25">
      <c r="B32" s="13"/>
      <c r="C32" s="9"/>
      <c r="D32" s="9"/>
      <c r="E32" s="14"/>
    </row>
    <row r="33" spans="2:7" ht="15" customHeight="1" x14ac:dyDescent="0.25">
      <c r="B33" s="179" t="s">
        <v>23</v>
      </c>
      <c r="C33" s="9" t="s">
        <v>127</v>
      </c>
      <c r="D33" s="9" t="s">
        <v>19</v>
      </c>
      <c r="E33" s="103">
        <v>180000</v>
      </c>
      <c r="G33" s="99"/>
    </row>
    <row r="34" spans="2:7" ht="15" hidden="1" customHeight="1" x14ac:dyDescent="0.25">
      <c r="B34" s="180"/>
      <c r="C34" s="9" t="s">
        <v>20</v>
      </c>
      <c r="D34" s="9" t="s">
        <v>10</v>
      </c>
      <c r="E34" s="102">
        <f>E31/E33</f>
        <v>0</v>
      </c>
    </row>
    <row r="35" spans="2:7" ht="15" customHeight="1" x14ac:dyDescent="0.25">
      <c r="B35" s="180"/>
      <c r="C35" s="9" t="s">
        <v>128</v>
      </c>
      <c r="D35" s="9" t="s">
        <v>130</v>
      </c>
      <c r="E35" s="16">
        <f>AVERAGE('sve flote'!$E$19:$F$21)</f>
        <v>199.82612597218747</v>
      </c>
    </row>
    <row r="36" spans="2:7" ht="15" customHeight="1" x14ac:dyDescent="0.25">
      <c r="B36" s="180"/>
      <c r="C36" s="9" t="s">
        <v>129</v>
      </c>
      <c r="D36" s="9" t="s">
        <v>130</v>
      </c>
      <c r="E36" s="16">
        <f>AVERAGE('sve flote'!$E$27:$F$29)</f>
        <v>101.66666666666667</v>
      </c>
    </row>
    <row r="37" spans="2:7" ht="15" customHeight="1" x14ac:dyDescent="0.25">
      <c r="B37" s="180"/>
      <c r="C37" s="9" t="s">
        <v>131</v>
      </c>
      <c r="D37" s="9" t="s">
        <v>24</v>
      </c>
      <c r="E37" s="98">
        <f>AVERAGE('sve flote'!$H$19:$I$21)</f>
        <v>14600</v>
      </c>
    </row>
    <row r="38" spans="2:7" ht="15" hidden="1" customHeight="1" x14ac:dyDescent="0.25">
      <c r="B38" s="180"/>
      <c r="C38" s="9" t="s">
        <v>25</v>
      </c>
      <c r="D38" s="9" t="s">
        <v>26</v>
      </c>
      <c r="E38" s="16">
        <f>(E35*E37-E36*E37)/1000000</f>
        <v>1.4331281058606036</v>
      </c>
    </row>
    <row r="39" spans="2:7" ht="15" customHeight="1" x14ac:dyDescent="0.25">
      <c r="B39" s="181"/>
      <c r="C39" s="9" t="s">
        <v>132</v>
      </c>
      <c r="D39" s="9" t="s">
        <v>136</v>
      </c>
      <c r="E39" s="30">
        <v>13</v>
      </c>
    </row>
    <row r="40" spans="2:7" ht="15" customHeight="1" thickBot="1" x14ac:dyDescent="0.3">
      <c r="B40" s="24"/>
      <c r="C40" s="25"/>
      <c r="D40" s="25"/>
      <c r="E40" s="26"/>
    </row>
    <row r="41" spans="2:7" ht="15" customHeight="1" x14ac:dyDescent="0.25">
      <c r="B41" s="27" t="s">
        <v>46</v>
      </c>
      <c r="C41" s="28"/>
      <c r="D41" s="28"/>
      <c r="E41" s="29"/>
    </row>
    <row r="42" spans="2:7" ht="15" customHeight="1" x14ac:dyDescent="0.25">
      <c r="B42" s="13" t="s">
        <v>49</v>
      </c>
      <c r="C42" s="9" t="s">
        <v>69</v>
      </c>
      <c r="D42" s="9" t="s">
        <v>133</v>
      </c>
      <c r="E42" s="16">
        <f>$E$38</f>
        <v>1.4331281058606036</v>
      </c>
    </row>
    <row r="43" spans="2:7" ht="15" customHeight="1" x14ac:dyDescent="0.25">
      <c r="B43" s="13"/>
      <c r="C43" s="9" t="s">
        <v>135</v>
      </c>
      <c r="D43" s="9" t="s">
        <v>70</v>
      </c>
      <c r="E43" s="16">
        <f>$E$42*$E$39</f>
        <v>18.630665376187846</v>
      </c>
    </row>
    <row r="44" spans="2:7" ht="15" customHeight="1" x14ac:dyDescent="0.25">
      <c r="B44" s="13" t="s">
        <v>50</v>
      </c>
      <c r="C44" s="9" t="s">
        <v>69</v>
      </c>
      <c r="D44" s="9" t="s">
        <v>134</v>
      </c>
      <c r="E44" s="16">
        <f>$E$38*$E$34</f>
        <v>0</v>
      </c>
    </row>
    <row r="45" spans="2:7" ht="15" customHeight="1" thickBot="1" x14ac:dyDescent="0.3">
      <c r="B45" s="17"/>
      <c r="C45" s="18" t="s">
        <v>135</v>
      </c>
      <c r="D45" s="18" t="s">
        <v>73</v>
      </c>
      <c r="E45" s="104">
        <f>$E$42*$E$39*$E$34</f>
        <v>0</v>
      </c>
    </row>
    <row r="48" spans="2:7" ht="32.25" customHeight="1" x14ac:dyDescent="0.45">
      <c r="B48" s="19" t="s">
        <v>146</v>
      </c>
      <c r="C48" s="20"/>
      <c r="D48" s="20"/>
      <c r="E48" s="20"/>
    </row>
    <row r="49" spans="2:7" s="22" customFormat="1" ht="6" customHeight="1" thickBot="1" x14ac:dyDescent="0.5">
      <c r="B49" s="21"/>
    </row>
    <row r="50" spans="2:7" ht="15" customHeight="1" thickBot="1" x14ac:dyDescent="0.3">
      <c r="B50" s="176" t="s">
        <v>32</v>
      </c>
      <c r="C50" s="177"/>
      <c r="D50" s="177"/>
      <c r="E50" s="178"/>
    </row>
    <row r="51" spans="2:7" ht="15" customHeight="1" x14ac:dyDescent="0.25">
      <c r="B51" s="182"/>
      <c r="C51" s="183"/>
      <c r="D51" s="10" t="s">
        <v>18</v>
      </c>
      <c r="E51" s="11" t="s">
        <v>21</v>
      </c>
    </row>
    <row r="52" spans="2:7" ht="15" customHeight="1" x14ac:dyDescent="0.25">
      <c r="B52" s="97" t="s">
        <v>22</v>
      </c>
      <c r="C52" s="8" t="s">
        <v>144</v>
      </c>
      <c r="D52" s="8" t="s">
        <v>19</v>
      </c>
      <c r="E52" s="100"/>
      <c r="G52" s="99"/>
    </row>
    <row r="53" spans="2:7" ht="15" customHeight="1" x14ac:dyDescent="0.25">
      <c r="B53" s="13"/>
      <c r="C53" s="9"/>
      <c r="D53" s="9"/>
      <c r="E53" s="14"/>
    </row>
    <row r="54" spans="2:7" ht="15" customHeight="1" x14ac:dyDescent="0.25">
      <c r="B54" s="179" t="s">
        <v>23</v>
      </c>
      <c r="C54" s="9" t="s">
        <v>139</v>
      </c>
      <c r="D54" s="9" t="s">
        <v>19</v>
      </c>
      <c r="E54" s="103">
        <v>272</v>
      </c>
    </row>
    <row r="55" spans="2:7" ht="15" hidden="1" customHeight="1" x14ac:dyDescent="0.25">
      <c r="B55" s="180"/>
      <c r="C55" s="9" t="s">
        <v>36</v>
      </c>
      <c r="D55" s="9" t="s">
        <v>10</v>
      </c>
      <c r="E55" s="98">
        <f>E52/E54</f>
        <v>0</v>
      </c>
    </row>
    <row r="56" spans="2:7" ht="15" customHeight="1" x14ac:dyDescent="0.25">
      <c r="B56" s="180"/>
      <c r="C56" s="9" t="s">
        <v>140</v>
      </c>
      <c r="D56" s="9" t="s">
        <v>130</v>
      </c>
      <c r="E56" s="16">
        <f>AVERAGE('sve flote'!$E$19:$F$21)</f>
        <v>199.82612597218747</v>
      </c>
    </row>
    <row r="57" spans="2:7" ht="15" customHeight="1" x14ac:dyDescent="0.25">
      <c r="B57" s="180"/>
      <c r="C57" s="9" t="s">
        <v>129</v>
      </c>
      <c r="D57" s="9" t="s">
        <v>130</v>
      </c>
      <c r="E57" s="16">
        <f>AVERAGE('sve flote'!$E$27:$F$29)</f>
        <v>101.66666666666667</v>
      </c>
    </row>
    <row r="58" spans="2:7" ht="15" customHeight="1" x14ac:dyDescent="0.25">
      <c r="B58" s="180"/>
      <c r="C58" s="9" t="s">
        <v>141</v>
      </c>
      <c r="D58" s="9" t="s">
        <v>24</v>
      </c>
      <c r="E58" s="15">
        <v>59</v>
      </c>
    </row>
    <row r="59" spans="2:7" ht="15" hidden="1" customHeight="1" x14ac:dyDescent="0.25">
      <c r="B59" s="181"/>
      <c r="C59" s="9" t="s">
        <v>33</v>
      </c>
      <c r="D59" s="105" t="s">
        <v>34</v>
      </c>
      <c r="E59" s="16">
        <f>(E56*E58-E57*E58)/1000</f>
        <v>5.791408099025726</v>
      </c>
    </row>
    <row r="60" spans="2:7" ht="15" customHeight="1" thickBot="1" x14ac:dyDescent="0.3">
      <c r="B60" s="13"/>
      <c r="C60" s="9"/>
      <c r="D60" s="9"/>
      <c r="E60" s="30"/>
    </row>
    <row r="61" spans="2:7" ht="15" customHeight="1" x14ac:dyDescent="0.25">
      <c r="B61" s="27" t="s">
        <v>46</v>
      </c>
      <c r="C61" s="28"/>
      <c r="D61" s="28"/>
      <c r="E61" s="29"/>
    </row>
    <row r="62" spans="2:7" ht="15" customHeight="1" x14ac:dyDescent="0.25">
      <c r="B62" s="13" t="s">
        <v>35</v>
      </c>
      <c r="C62" s="9" t="s">
        <v>142</v>
      </c>
      <c r="D62" s="9" t="s">
        <v>137</v>
      </c>
      <c r="E62" s="16">
        <f>E59</f>
        <v>5.791408099025726</v>
      </c>
    </row>
    <row r="63" spans="2:7" ht="15" customHeight="1" thickBot="1" x14ac:dyDescent="0.3">
      <c r="B63" s="17"/>
      <c r="C63" s="18" t="s">
        <v>143</v>
      </c>
      <c r="D63" s="18" t="s">
        <v>138</v>
      </c>
      <c r="E63" s="101">
        <f>E62*E55</f>
        <v>0</v>
      </c>
    </row>
    <row r="65" spans="3:3" x14ac:dyDescent="0.25">
      <c r="C65" t="s">
        <v>65</v>
      </c>
    </row>
  </sheetData>
  <mergeCells count="9">
    <mergeCell ref="B9:C9"/>
    <mergeCell ref="B8:E8"/>
    <mergeCell ref="B54:B59"/>
    <mergeCell ref="B29:E29"/>
    <mergeCell ref="B30:C30"/>
    <mergeCell ref="B50:E50"/>
    <mergeCell ref="B51:C51"/>
    <mergeCell ref="B12:B18"/>
    <mergeCell ref="B33:B3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E65"/>
  <sheetViews>
    <sheetView topLeftCell="A33" zoomScale="120" zoomScaleNormal="120" workbookViewId="0">
      <selection activeCell="B1" sqref="B1"/>
    </sheetView>
  </sheetViews>
  <sheetFormatPr defaultRowHeight="15" x14ac:dyDescent="0.25"/>
  <cols>
    <col min="2" max="2" width="28.7109375" customWidth="1"/>
    <col min="3" max="3" width="64.7109375" customWidth="1"/>
    <col min="4" max="4" width="25.7109375" customWidth="1"/>
    <col min="5" max="5" width="15.7109375" customWidth="1"/>
  </cols>
  <sheetData>
    <row r="2" spans="2:5" x14ac:dyDescent="0.25">
      <c r="B2" s="108" t="s">
        <v>30</v>
      </c>
    </row>
    <row r="3" spans="2:5" x14ac:dyDescent="0.25">
      <c r="B3" t="s">
        <v>77</v>
      </c>
    </row>
    <row r="4" spans="2:5" x14ac:dyDescent="0.25">
      <c r="B4" t="s">
        <v>112</v>
      </c>
    </row>
    <row r="6" spans="2:5" ht="32.25" customHeight="1" x14ac:dyDescent="0.45">
      <c r="B6" s="19" t="s">
        <v>47</v>
      </c>
      <c r="C6" s="20"/>
      <c r="D6" s="20"/>
      <c r="E6" s="20"/>
    </row>
    <row r="7" spans="2:5" s="22" customFormat="1" ht="6" customHeight="1" thickBot="1" x14ac:dyDescent="0.5">
      <c r="B7" s="21"/>
    </row>
    <row r="8" spans="2:5" ht="15" customHeight="1" thickBot="1" x14ac:dyDescent="0.3">
      <c r="B8" s="176" t="s">
        <v>27</v>
      </c>
      <c r="C8" s="177"/>
      <c r="D8" s="177"/>
      <c r="E8" s="178"/>
    </row>
    <row r="9" spans="2:5" ht="15" customHeight="1" x14ac:dyDescent="0.25">
      <c r="B9" s="182"/>
      <c r="C9" s="183"/>
      <c r="D9" s="10" t="s">
        <v>18</v>
      </c>
      <c r="E9" s="11" t="s">
        <v>21</v>
      </c>
    </row>
    <row r="10" spans="2:5" ht="15" customHeight="1" x14ac:dyDescent="0.25">
      <c r="B10" s="97" t="s">
        <v>22</v>
      </c>
      <c r="C10" s="8" t="s">
        <v>126</v>
      </c>
      <c r="D10" s="8" t="s">
        <v>19</v>
      </c>
      <c r="E10" s="100"/>
    </row>
    <row r="11" spans="2:5" ht="15" customHeight="1" x14ac:dyDescent="0.25">
      <c r="B11" s="13"/>
      <c r="C11" s="9"/>
      <c r="D11" s="9"/>
      <c r="E11" s="14"/>
    </row>
    <row r="12" spans="2:5" ht="15" customHeight="1" x14ac:dyDescent="0.25">
      <c r="B12" s="184" t="s">
        <v>23</v>
      </c>
      <c r="C12" s="9" t="s">
        <v>127</v>
      </c>
      <c r="D12" s="9" t="s">
        <v>19</v>
      </c>
      <c r="E12" s="103">
        <v>250000</v>
      </c>
    </row>
    <row r="13" spans="2:5" ht="15" hidden="1" customHeight="1" x14ac:dyDescent="0.25">
      <c r="B13" s="185"/>
      <c r="C13" s="9" t="s">
        <v>20</v>
      </c>
      <c r="D13" s="9" t="s">
        <v>10</v>
      </c>
      <c r="E13" s="15">
        <f>E10/E12</f>
        <v>0</v>
      </c>
    </row>
    <row r="14" spans="2:5" ht="15" customHeight="1" x14ac:dyDescent="0.25">
      <c r="B14" s="185"/>
      <c r="C14" s="9" t="s">
        <v>128</v>
      </c>
      <c r="D14" s="9" t="s">
        <v>130</v>
      </c>
      <c r="E14" s="16">
        <f>AVERAGE('sve flote'!$E$19:$F$21)</f>
        <v>199.82612597218747</v>
      </c>
    </row>
    <row r="15" spans="2:5" ht="15" customHeight="1" x14ac:dyDescent="0.25">
      <c r="B15" s="185"/>
      <c r="C15" s="9" t="s">
        <v>129</v>
      </c>
      <c r="D15" s="9" t="s">
        <v>130</v>
      </c>
      <c r="E15" s="16">
        <f>AVERAGE('sve flote'!E43:'sve flote'!E45)</f>
        <v>35</v>
      </c>
    </row>
    <row r="16" spans="2:5" ht="15" customHeight="1" x14ac:dyDescent="0.25">
      <c r="B16" s="185"/>
      <c r="C16" s="9" t="s">
        <v>131</v>
      </c>
      <c r="D16" s="9" t="s">
        <v>24</v>
      </c>
      <c r="E16" s="150">
        <f>AVERAGE('sve flote'!H43:H45)</f>
        <v>14600</v>
      </c>
    </row>
    <row r="17" spans="2:5" ht="15" hidden="1" customHeight="1" x14ac:dyDescent="0.25">
      <c r="B17" s="185"/>
      <c r="C17" s="9" t="s">
        <v>25</v>
      </c>
      <c r="D17" s="9" t="s">
        <v>26</v>
      </c>
      <c r="E17" s="16">
        <f>(E14*E16-E15*E16)/1000000</f>
        <v>2.406461439193937</v>
      </c>
    </row>
    <row r="18" spans="2:5" ht="15" customHeight="1" x14ac:dyDescent="0.25">
      <c r="B18" s="186"/>
      <c r="C18" s="9" t="s">
        <v>147</v>
      </c>
      <c r="D18" s="9" t="s">
        <v>136</v>
      </c>
      <c r="E18" s="30">
        <v>8</v>
      </c>
    </row>
    <row r="19" spans="2:5" ht="15" customHeight="1" thickBot="1" x14ac:dyDescent="0.3">
      <c r="B19" s="24"/>
      <c r="C19" s="25"/>
      <c r="D19" s="25"/>
      <c r="E19" s="26"/>
    </row>
    <row r="20" spans="2:5" ht="15" customHeight="1" x14ac:dyDescent="0.25">
      <c r="B20" s="27" t="s">
        <v>46</v>
      </c>
      <c r="C20" s="28"/>
      <c r="D20" s="28"/>
      <c r="E20" s="29"/>
    </row>
    <row r="21" spans="2:5" ht="15" customHeight="1" x14ac:dyDescent="0.25">
      <c r="B21" s="13" t="s">
        <v>28</v>
      </c>
      <c r="C21" s="9" t="s">
        <v>69</v>
      </c>
      <c r="D21" s="9" t="s">
        <v>133</v>
      </c>
      <c r="E21" s="16">
        <f>$E$17</f>
        <v>2.406461439193937</v>
      </c>
    </row>
    <row r="22" spans="2:5" ht="15" customHeight="1" x14ac:dyDescent="0.25">
      <c r="B22" s="13"/>
      <c r="C22" s="9" t="s">
        <v>125</v>
      </c>
      <c r="D22" s="9" t="s">
        <v>70</v>
      </c>
      <c r="E22" s="16">
        <f>$E$21*$E$18</f>
        <v>19.251691513551496</v>
      </c>
    </row>
    <row r="23" spans="2:5" ht="15" customHeight="1" x14ac:dyDescent="0.25">
      <c r="B23" s="13" t="s">
        <v>29</v>
      </c>
      <c r="C23" s="9" t="s">
        <v>148</v>
      </c>
      <c r="D23" s="9" t="s">
        <v>134</v>
      </c>
      <c r="E23" s="16">
        <f>$E$17*$E$13</f>
        <v>0</v>
      </c>
    </row>
    <row r="24" spans="2:5" ht="15" customHeight="1" thickBot="1" x14ac:dyDescent="0.3">
      <c r="B24" s="17"/>
      <c r="C24" s="18" t="s">
        <v>145</v>
      </c>
      <c r="D24" s="18" t="s">
        <v>72</v>
      </c>
      <c r="E24" s="128">
        <f>$E$21*$E$18*$E$13</f>
        <v>0</v>
      </c>
    </row>
    <row r="27" spans="2:5" ht="32.25" customHeight="1" x14ac:dyDescent="0.45">
      <c r="B27" s="19" t="s">
        <v>48</v>
      </c>
      <c r="C27" s="20"/>
      <c r="D27" s="20"/>
      <c r="E27" s="20"/>
    </row>
    <row r="28" spans="2:5" s="22" customFormat="1" ht="6" customHeight="1" thickBot="1" x14ac:dyDescent="0.5">
      <c r="B28" s="21"/>
    </row>
    <row r="29" spans="2:5" ht="15" customHeight="1" thickBot="1" x14ac:dyDescent="0.3">
      <c r="B29" s="176" t="s">
        <v>31</v>
      </c>
      <c r="C29" s="177"/>
      <c r="D29" s="177"/>
      <c r="E29" s="178"/>
    </row>
    <row r="30" spans="2:5" ht="15" customHeight="1" x14ac:dyDescent="0.25">
      <c r="B30" s="182"/>
      <c r="C30" s="183"/>
      <c r="D30" s="10" t="s">
        <v>18</v>
      </c>
      <c r="E30" s="11" t="s">
        <v>21</v>
      </c>
    </row>
    <row r="31" spans="2:5" ht="15" customHeight="1" x14ac:dyDescent="0.25">
      <c r="B31" s="97" t="s">
        <v>22</v>
      </c>
      <c r="C31" s="8" t="s">
        <v>126</v>
      </c>
      <c r="D31" s="8" t="s">
        <v>19</v>
      </c>
      <c r="E31" s="100"/>
    </row>
    <row r="32" spans="2:5" ht="15" customHeight="1" x14ac:dyDescent="0.25">
      <c r="B32" s="13"/>
      <c r="C32" s="9"/>
      <c r="D32" s="9"/>
      <c r="E32" s="14"/>
    </row>
    <row r="33" spans="2:5" ht="15" customHeight="1" x14ac:dyDescent="0.25">
      <c r="B33" s="179" t="s">
        <v>23</v>
      </c>
      <c r="C33" s="9" t="s">
        <v>127</v>
      </c>
      <c r="D33" s="9" t="s">
        <v>19</v>
      </c>
      <c r="E33" s="103">
        <v>250000</v>
      </c>
    </row>
    <row r="34" spans="2:5" ht="15" hidden="1" customHeight="1" x14ac:dyDescent="0.25">
      <c r="B34" s="180"/>
      <c r="C34" s="9" t="s">
        <v>20</v>
      </c>
      <c r="D34" s="9" t="s">
        <v>10</v>
      </c>
      <c r="E34" s="15">
        <f>E31/E33</f>
        <v>0</v>
      </c>
    </row>
    <row r="35" spans="2:5" ht="15" customHeight="1" x14ac:dyDescent="0.25">
      <c r="B35" s="180"/>
      <c r="C35" s="9" t="s">
        <v>128</v>
      </c>
      <c r="D35" s="9" t="s">
        <v>130</v>
      </c>
      <c r="E35" s="16">
        <f>AVERAGE('sve flote'!$E$19:$F$21)</f>
        <v>199.82612597218747</v>
      </c>
    </row>
    <row r="36" spans="2:5" ht="15" customHeight="1" x14ac:dyDescent="0.25">
      <c r="B36" s="180"/>
      <c r="C36" s="9" t="s">
        <v>129</v>
      </c>
      <c r="D36" s="9" t="s">
        <v>130</v>
      </c>
      <c r="E36" s="16">
        <f>AVERAGE('sve flote'!E43:E45)</f>
        <v>35</v>
      </c>
    </row>
    <row r="37" spans="2:5" ht="15" customHeight="1" x14ac:dyDescent="0.25">
      <c r="B37" s="180"/>
      <c r="C37" s="9" t="s">
        <v>149</v>
      </c>
      <c r="D37" s="9" t="s">
        <v>24</v>
      </c>
      <c r="E37" s="150">
        <f>AVERAGE('sve flote'!H43:H45)</f>
        <v>14600</v>
      </c>
    </row>
    <row r="38" spans="2:5" ht="15" hidden="1" customHeight="1" x14ac:dyDescent="0.25">
      <c r="B38" s="180"/>
      <c r="C38" s="9" t="s">
        <v>25</v>
      </c>
      <c r="D38" s="9" t="s">
        <v>26</v>
      </c>
      <c r="E38" s="16">
        <f>(E35*E37-E36*E37)/1000000</f>
        <v>2.406461439193937</v>
      </c>
    </row>
    <row r="39" spans="2:5" ht="15" customHeight="1" x14ac:dyDescent="0.25">
      <c r="B39" s="181"/>
      <c r="C39" s="9" t="s">
        <v>132</v>
      </c>
      <c r="D39" s="9" t="s">
        <v>136</v>
      </c>
      <c r="E39" s="30">
        <v>13</v>
      </c>
    </row>
    <row r="40" spans="2:5" ht="15" customHeight="1" thickBot="1" x14ac:dyDescent="0.3">
      <c r="B40" s="24"/>
      <c r="C40" s="25"/>
      <c r="D40" s="25"/>
      <c r="E40" s="26"/>
    </row>
    <row r="41" spans="2:5" ht="15" customHeight="1" x14ac:dyDescent="0.25">
      <c r="B41" s="27" t="s">
        <v>46</v>
      </c>
      <c r="C41" s="28"/>
      <c r="D41" s="28"/>
      <c r="E41" s="29"/>
    </row>
    <row r="42" spans="2:5" ht="15" customHeight="1" x14ac:dyDescent="0.25">
      <c r="B42" s="13" t="s">
        <v>49</v>
      </c>
      <c r="C42" s="9" t="s">
        <v>69</v>
      </c>
      <c r="D42" s="9" t="s">
        <v>133</v>
      </c>
      <c r="E42" s="16">
        <f>$E$38</f>
        <v>2.406461439193937</v>
      </c>
    </row>
    <row r="43" spans="2:5" ht="15" customHeight="1" x14ac:dyDescent="0.25">
      <c r="B43" s="13"/>
      <c r="C43" s="9" t="s">
        <v>135</v>
      </c>
      <c r="D43" s="9" t="s">
        <v>70</v>
      </c>
      <c r="E43" s="16">
        <f>$E$42*$E$39</f>
        <v>31.283998709521182</v>
      </c>
    </row>
    <row r="44" spans="2:5" ht="15" customHeight="1" x14ac:dyDescent="0.25">
      <c r="B44" s="13" t="s">
        <v>50</v>
      </c>
      <c r="C44" s="9" t="s">
        <v>148</v>
      </c>
      <c r="D44" s="9" t="s">
        <v>134</v>
      </c>
      <c r="E44" s="16">
        <f>$E$38*$E$34</f>
        <v>0</v>
      </c>
    </row>
    <row r="45" spans="2:5" ht="15" customHeight="1" thickBot="1" x14ac:dyDescent="0.3">
      <c r="B45" s="17"/>
      <c r="C45" s="18" t="s">
        <v>135</v>
      </c>
      <c r="D45" s="18" t="s">
        <v>72</v>
      </c>
      <c r="E45" s="128">
        <f>$E$42*$E$39*$E$34</f>
        <v>0</v>
      </c>
    </row>
    <row r="48" spans="2:5" ht="32.25" customHeight="1" x14ac:dyDescent="0.45">
      <c r="B48" s="19" t="s">
        <v>146</v>
      </c>
      <c r="C48" s="20"/>
      <c r="D48" s="20"/>
      <c r="E48" s="20"/>
    </row>
    <row r="49" spans="2:5" s="22" customFormat="1" ht="6" customHeight="1" thickBot="1" x14ac:dyDescent="0.5">
      <c r="B49" s="21"/>
    </row>
    <row r="50" spans="2:5" ht="15" customHeight="1" thickBot="1" x14ac:dyDescent="0.3">
      <c r="B50" s="176" t="s">
        <v>32</v>
      </c>
      <c r="C50" s="177"/>
      <c r="D50" s="177"/>
      <c r="E50" s="178"/>
    </row>
    <row r="51" spans="2:5" ht="15" customHeight="1" x14ac:dyDescent="0.25">
      <c r="B51" s="182"/>
      <c r="C51" s="183"/>
      <c r="D51" s="10" t="s">
        <v>18</v>
      </c>
      <c r="E51" s="11" t="s">
        <v>21</v>
      </c>
    </row>
    <row r="52" spans="2:5" ht="15" customHeight="1" x14ac:dyDescent="0.25">
      <c r="B52" s="97" t="s">
        <v>22</v>
      </c>
      <c r="C52" s="8" t="s">
        <v>144</v>
      </c>
      <c r="D52" s="8" t="s">
        <v>19</v>
      </c>
      <c r="E52" s="100"/>
    </row>
    <row r="53" spans="2:5" ht="15" customHeight="1" x14ac:dyDescent="0.25">
      <c r="B53" s="13"/>
      <c r="C53" s="9"/>
      <c r="D53" s="9"/>
      <c r="E53" s="14"/>
    </row>
    <row r="54" spans="2:5" ht="15" customHeight="1" x14ac:dyDescent="0.25">
      <c r="B54" s="179" t="s">
        <v>23</v>
      </c>
      <c r="C54" s="9" t="s">
        <v>139</v>
      </c>
      <c r="D54" s="9" t="s">
        <v>19</v>
      </c>
      <c r="E54" s="103">
        <v>272</v>
      </c>
    </row>
    <row r="55" spans="2:5" ht="15" hidden="1" customHeight="1" x14ac:dyDescent="0.25">
      <c r="B55" s="180"/>
      <c r="C55" s="9" t="s">
        <v>36</v>
      </c>
      <c r="D55" s="9" t="s">
        <v>10</v>
      </c>
      <c r="E55" s="15">
        <f>E52/E54</f>
        <v>0</v>
      </c>
    </row>
    <row r="56" spans="2:5" ht="15" customHeight="1" x14ac:dyDescent="0.25">
      <c r="B56" s="180"/>
      <c r="C56" s="9" t="s">
        <v>128</v>
      </c>
      <c r="D56" s="9" t="s">
        <v>130</v>
      </c>
      <c r="E56" s="16">
        <f>AVERAGE('sve flote'!$E$19:$F$21)</f>
        <v>199.82612597218747</v>
      </c>
    </row>
    <row r="57" spans="2:5" ht="15" customHeight="1" x14ac:dyDescent="0.25">
      <c r="B57" s="180"/>
      <c r="C57" s="9" t="s">
        <v>129</v>
      </c>
      <c r="D57" s="9" t="s">
        <v>130</v>
      </c>
      <c r="E57" s="151">
        <f>AVERAGE('sve flote'!E43:E45)</f>
        <v>35</v>
      </c>
    </row>
    <row r="58" spans="2:5" ht="15" customHeight="1" x14ac:dyDescent="0.25">
      <c r="B58" s="180"/>
      <c r="C58" s="9" t="s">
        <v>141</v>
      </c>
      <c r="D58" s="9" t="s">
        <v>24</v>
      </c>
      <c r="E58" s="15">
        <v>59</v>
      </c>
    </row>
    <row r="59" spans="2:5" ht="15" hidden="1" customHeight="1" x14ac:dyDescent="0.25">
      <c r="B59" s="181"/>
      <c r="C59" s="9" t="s">
        <v>33</v>
      </c>
      <c r="D59" s="9" t="s">
        <v>34</v>
      </c>
      <c r="E59" s="16">
        <f>(E56*E58-E57*E58)/1000</f>
        <v>9.7247414323590604</v>
      </c>
    </row>
    <row r="60" spans="2:5" ht="15" customHeight="1" thickBot="1" x14ac:dyDescent="0.3">
      <c r="B60" s="24"/>
      <c r="C60" s="25"/>
      <c r="D60" s="25"/>
      <c r="E60" s="26"/>
    </row>
    <row r="61" spans="2:5" ht="15" customHeight="1" x14ac:dyDescent="0.25">
      <c r="B61" s="27" t="s">
        <v>46</v>
      </c>
      <c r="C61" s="28"/>
      <c r="D61" s="28"/>
      <c r="E61" s="29"/>
    </row>
    <row r="62" spans="2:5" ht="15" customHeight="1" x14ac:dyDescent="0.25">
      <c r="B62" s="13" t="s">
        <v>35</v>
      </c>
      <c r="C62" s="9" t="s">
        <v>150</v>
      </c>
      <c r="D62" s="9" t="s">
        <v>137</v>
      </c>
      <c r="E62" s="16">
        <f>E59</f>
        <v>9.7247414323590604</v>
      </c>
    </row>
    <row r="63" spans="2:5" ht="15" customHeight="1" thickBot="1" x14ac:dyDescent="0.3">
      <c r="B63" s="17"/>
      <c r="C63" s="18" t="s">
        <v>143</v>
      </c>
      <c r="D63" s="18" t="s">
        <v>138</v>
      </c>
      <c r="E63" s="128">
        <f>E62*E55</f>
        <v>0</v>
      </c>
    </row>
    <row r="65" spans="3:3" x14ac:dyDescent="0.25">
      <c r="C65" t="s">
        <v>65</v>
      </c>
    </row>
  </sheetData>
  <mergeCells count="9">
    <mergeCell ref="B54:B59"/>
    <mergeCell ref="B51:C51"/>
    <mergeCell ref="B8:E8"/>
    <mergeCell ref="B9:C9"/>
    <mergeCell ref="B29:E29"/>
    <mergeCell ref="B30:C30"/>
    <mergeCell ref="B50:E50"/>
    <mergeCell ref="B12:B18"/>
    <mergeCell ref="B33:B3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E67"/>
  <sheetViews>
    <sheetView topLeftCell="A36" zoomScale="120" zoomScaleNormal="120" workbookViewId="0">
      <selection activeCell="B1" sqref="B1"/>
    </sheetView>
  </sheetViews>
  <sheetFormatPr defaultRowHeight="15" x14ac:dyDescent="0.25"/>
  <cols>
    <col min="1" max="1" width="6" style="22" customWidth="1"/>
    <col min="2" max="2" width="28.7109375" customWidth="1"/>
    <col min="3" max="3" width="64.7109375" customWidth="1"/>
    <col min="4" max="4" width="25.7109375" customWidth="1"/>
    <col min="5" max="5" width="15.7109375" customWidth="1"/>
  </cols>
  <sheetData>
    <row r="2" spans="2:5" x14ac:dyDescent="0.25">
      <c r="B2" s="108" t="s">
        <v>30</v>
      </c>
    </row>
    <row r="3" spans="2:5" x14ac:dyDescent="0.25">
      <c r="B3" t="s">
        <v>74</v>
      </c>
    </row>
    <row r="6" spans="2:5" ht="32.25" customHeight="1" x14ac:dyDescent="0.45">
      <c r="B6" s="19" t="s">
        <v>47</v>
      </c>
      <c r="C6" s="20"/>
      <c r="D6" s="20"/>
      <c r="E6" s="20"/>
    </row>
    <row r="7" spans="2:5" s="22" customFormat="1" ht="6" customHeight="1" thickBot="1" x14ac:dyDescent="0.5">
      <c r="B7" s="21"/>
    </row>
    <row r="8" spans="2:5" ht="15" customHeight="1" thickBot="1" x14ac:dyDescent="0.3">
      <c r="B8" s="176" t="s">
        <v>27</v>
      </c>
      <c r="C8" s="177"/>
      <c r="D8" s="177"/>
      <c r="E8" s="178"/>
    </row>
    <row r="9" spans="2:5" ht="15" customHeight="1" x14ac:dyDescent="0.25">
      <c r="B9" s="182"/>
      <c r="C9" s="183"/>
      <c r="D9" s="10" t="s">
        <v>18</v>
      </c>
      <c r="E9" s="11" t="s">
        <v>21</v>
      </c>
    </row>
    <row r="10" spans="2:5" ht="15" customHeight="1" x14ac:dyDescent="0.25">
      <c r="B10" s="97" t="s">
        <v>22</v>
      </c>
      <c r="C10" s="8" t="s">
        <v>126</v>
      </c>
      <c r="D10" s="8" t="s">
        <v>19</v>
      </c>
      <c r="E10" s="100"/>
    </row>
    <row r="11" spans="2:5" ht="15" customHeight="1" x14ac:dyDescent="0.25">
      <c r="B11" s="13"/>
      <c r="C11" s="9"/>
      <c r="D11" s="9"/>
      <c r="E11" s="14"/>
    </row>
    <row r="12" spans="2:5" ht="15" customHeight="1" x14ac:dyDescent="0.25">
      <c r="B12" s="13" t="s">
        <v>23</v>
      </c>
      <c r="C12" s="9" t="s">
        <v>127</v>
      </c>
      <c r="D12" s="9" t="s">
        <v>19</v>
      </c>
      <c r="E12" s="103">
        <v>270000</v>
      </c>
    </row>
    <row r="13" spans="2:5" ht="15" hidden="1" customHeight="1" x14ac:dyDescent="0.25">
      <c r="B13" s="13"/>
      <c r="C13" s="9" t="s">
        <v>20</v>
      </c>
      <c r="D13" s="9" t="s">
        <v>10</v>
      </c>
      <c r="E13" s="15">
        <f>E10/E12</f>
        <v>0</v>
      </c>
    </row>
    <row r="14" spans="2:5" ht="15" customHeight="1" x14ac:dyDescent="0.25">
      <c r="B14" s="13"/>
      <c r="C14" s="9" t="s">
        <v>128</v>
      </c>
      <c r="D14" s="9" t="s">
        <v>130</v>
      </c>
      <c r="E14" s="16">
        <f>AVERAGE('sve flote'!$E$19:$F$21)</f>
        <v>199.82612597218747</v>
      </c>
    </row>
    <row r="15" spans="2:5" ht="15" customHeight="1" x14ac:dyDescent="0.25">
      <c r="B15" s="13"/>
      <c r="C15" s="9" t="s">
        <v>129</v>
      </c>
      <c r="D15" s="9" t="s">
        <v>130</v>
      </c>
      <c r="E15" s="16">
        <v>0</v>
      </c>
    </row>
    <row r="16" spans="2:5" ht="15" customHeight="1" x14ac:dyDescent="0.25">
      <c r="B16" s="13"/>
      <c r="C16" s="9" t="s">
        <v>149</v>
      </c>
      <c r="D16" s="9" t="s">
        <v>24</v>
      </c>
      <c r="E16" s="150">
        <f>AVERAGE('sve flote'!H59:H61)</f>
        <v>14600</v>
      </c>
    </row>
    <row r="17" spans="2:5" ht="15" hidden="1" customHeight="1" x14ac:dyDescent="0.25">
      <c r="B17" s="13"/>
      <c r="C17" s="9" t="s">
        <v>25</v>
      </c>
      <c r="D17" s="9" t="s">
        <v>26</v>
      </c>
      <c r="E17" s="16">
        <f>(E14*E16-E15*E16)/1000000</f>
        <v>2.9174614391939371</v>
      </c>
    </row>
    <row r="18" spans="2:5" ht="15" customHeight="1" x14ac:dyDescent="0.25">
      <c r="B18" s="13"/>
      <c r="C18" s="9" t="s">
        <v>147</v>
      </c>
      <c r="D18" s="9" t="s">
        <v>136</v>
      </c>
      <c r="E18" s="30">
        <v>8</v>
      </c>
    </row>
    <row r="19" spans="2:5" ht="15" customHeight="1" thickBot="1" x14ac:dyDescent="0.3">
      <c r="B19" s="24"/>
      <c r="C19" s="25"/>
      <c r="D19" s="25"/>
      <c r="E19" s="26"/>
    </row>
    <row r="20" spans="2:5" ht="15" customHeight="1" x14ac:dyDescent="0.25">
      <c r="B20" s="27" t="s">
        <v>46</v>
      </c>
      <c r="C20" s="28"/>
      <c r="D20" s="28"/>
      <c r="E20" s="29"/>
    </row>
    <row r="21" spans="2:5" ht="15" customHeight="1" x14ac:dyDescent="0.25">
      <c r="B21" s="13" t="s">
        <v>28</v>
      </c>
      <c r="C21" s="9" t="s">
        <v>69</v>
      </c>
      <c r="D21" s="9" t="s">
        <v>133</v>
      </c>
      <c r="E21" s="16">
        <f>$E$17</f>
        <v>2.9174614391939371</v>
      </c>
    </row>
    <row r="22" spans="2:5" ht="15" customHeight="1" x14ac:dyDescent="0.25">
      <c r="B22" s="13"/>
      <c r="C22" s="9" t="s">
        <v>125</v>
      </c>
      <c r="D22" s="9" t="s">
        <v>70</v>
      </c>
      <c r="E22" s="16">
        <f>$E$21*$E$18</f>
        <v>23.339691513551497</v>
      </c>
    </row>
    <row r="23" spans="2:5" ht="15" customHeight="1" x14ac:dyDescent="0.25">
      <c r="B23" s="13" t="s">
        <v>29</v>
      </c>
      <c r="C23" s="9" t="s">
        <v>148</v>
      </c>
      <c r="D23" s="9" t="s">
        <v>134</v>
      </c>
      <c r="E23" s="16">
        <f>$E$17*$E$13</f>
        <v>0</v>
      </c>
    </row>
    <row r="24" spans="2:5" ht="15" customHeight="1" thickBot="1" x14ac:dyDescent="0.3">
      <c r="B24" s="17"/>
      <c r="C24" s="18" t="s">
        <v>145</v>
      </c>
      <c r="D24" s="18" t="s">
        <v>72</v>
      </c>
      <c r="E24" s="128">
        <f>$E$21*$E$18*$E$13</f>
        <v>0</v>
      </c>
    </row>
    <row r="27" spans="2:5" ht="32.25" customHeight="1" x14ac:dyDescent="0.45">
      <c r="B27" s="19" t="s">
        <v>48</v>
      </c>
      <c r="C27" s="20"/>
      <c r="D27" s="20"/>
      <c r="E27" s="20"/>
    </row>
    <row r="28" spans="2:5" s="22" customFormat="1" ht="6" customHeight="1" thickBot="1" x14ac:dyDescent="0.5">
      <c r="B28" s="21"/>
    </row>
    <row r="29" spans="2:5" ht="15" customHeight="1" thickBot="1" x14ac:dyDescent="0.3">
      <c r="B29" s="176" t="s">
        <v>31</v>
      </c>
      <c r="C29" s="177"/>
      <c r="D29" s="177"/>
      <c r="E29" s="178"/>
    </row>
    <row r="30" spans="2:5" ht="15" customHeight="1" x14ac:dyDescent="0.25">
      <c r="B30" s="182"/>
      <c r="C30" s="183"/>
      <c r="D30" s="10" t="s">
        <v>18</v>
      </c>
      <c r="E30" s="11" t="s">
        <v>21</v>
      </c>
    </row>
    <row r="31" spans="2:5" ht="15" customHeight="1" x14ac:dyDescent="0.25">
      <c r="B31" s="97" t="s">
        <v>22</v>
      </c>
      <c r="C31" s="8" t="s">
        <v>126</v>
      </c>
      <c r="D31" s="8" t="s">
        <v>19</v>
      </c>
      <c r="E31" s="100"/>
    </row>
    <row r="32" spans="2:5" ht="15" customHeight="1" x14ac:dyDescent="0.25">
      <c r="B32" s="13"/>
      <c r="C32" s="9"/>
      <c r="D32" s="9"/>
      <c r="E32" s="14"/>
    </row>
    <row r="33" spans="2:5" ht="15" customHeight="1" x14ac:dyDescent="0.25">
      <c r="B33" s="13" t="s">
        <v>23</v>
      </c>
      <c r="C33" s="9" t="s">
        <v>127</v>
      </c>
      <c r="D33" s="9" t="s">
        <v>19</v>
      </c>
      <c r="E33" s="103">
        <v>270000</v>
      </c>
    </row>
    <row r="34" spans="2:5" ht="15" hidden="1" customHeight="1" x14ac:dyDescent="0.25">
      <c r="B34" s="13"/>
      <c r="C34" s="9" t="s">
        <v>20</v>
      </c>
      <c r="D34" s="9" t="s">
        <v>10</v>
      </c>
      <c r="E34" s="15">
        <f>E31/E33</f>
        <v>0</v>
      </c>
    </row>
    <row r="35" spans="2:5" ht="15" customHeight="1" x14ac:dyDescent="0.25">
      <c r="B35" s="13"/>
      <c r="C35" s="9" t="s">
        <v>128</v>
      </c>
      <c r="D35" s="9" t="s">
        <v>130</v>
      </c>
      <c r="E35" s="16">
        <f>AVERAGE('sve flote'!$E$19:$F$21)</f>
        <v>199.82612597218747</v>
      </c>
    </row>
    <row r="36" spans="2:5" ht="15" customHeight="1" x14ac:dyDescent="0.25">
      <c r="B36" s="13"/>
      <c r="C36" s="9" t="s">
        <v>129</v>
      </c>
      <c r="D36" s="9" t="s">
        <v>130</v>
      </c>
      <c r="E36" s="16">
        <f>E15</f>
        <v>0</v>
      </c>
    </row>
    <row r="37" spans="2:5" ht="15" customHeight="1" x14ac:dyDescent="0.25">
      <c r="B37" s="13"/>
      <c r="C37" s="9" t="s">
        <v>149</v>
      </c>
      <c r="D37" s="9" t="s">
        <v>24</v>
      </c>
      <c r="E37" s="150">
        <f>AVERAGE('sve flote'!H59:H61)</f>
        <v>14600</v>
      </c>
    </row>
    <row r="38" spans="2:5" ht="15" hidden="1" customHeight="1" x14ac:dyDescent="0.25">
      <c r="B38" s="13"/>
      <c r="C38" s="9" t="s">
        <v>25</v>
      </c>
      <c r="D38" s="9" t="s">
        <v>26</v>
      </c>
      <c r="E38" s="16">
        <f>(E35*E37-E36*E37)/1000000</f>
        <v>2.9174614391939371</v>
      </c>
    </row>
    <row r="39" spans="2:5" ht="15" customHeight="1" x14ac:dyDescent="0.25">
      <c r="B39" s="13"/>
      <c r="C39" s="9" t="s">
        <v>132</v>
      </c>
      <c r="D39" s="9" t="s">
        <v>136</v>
      </c>
      <c r="E39" s="30">
        <v>13</v>
      </c>
    </row>
    <row r="40" spans="2:5" ht="15" customHeight="1" thickBot="1" x14ac:dyDescent="0.3">
      <c r="B40" s="24"/>
      <c r="C40" s="25"/>
      <c r="D40" s="25"/>
      <c r="E40" s="26"/>
    </row>
    <row r="41" spans="2:5" ht="15" customHeight="1" x14ac:dyDescent="0.25">
      <c r="B41" s="27" t="s">
        <v>46</v>
      </c>
      <c r="C41" s="28"/>
      <c r="D41" s="28"/>
      <c r="E41" s="29"/>
    </row>
    <row r="42" spans="2:5" ht="15" customHeight="1" x14ac:dyDescent="0.25">
      <c r="B42" s="13" t="s">
        <v>49</v>
      </c>
      <c r="C42" s="9" t="s">
        <v>148</v>
      </c>
      <c r="D42" s="9" t="s">
        <v>133</v>
      </c>
      <c r="E42" s="16">
        <f>$E$38</f>
        <v>2.9174614391939371</v>
      </c>
    </row>
    <row r="43" spans="2:5" ht="15" customHeight="1" x14ac:dyDescent="0.25">
      <c r="B43" s="13"/>
      <c r="C43" s="9" t="s">
        <v>151</v>
      </c>
      <c r="D43" s="9" t="s">
        <v>70</v>
      </c>
      <c r="E43" s="16">
        <f>$E$42*$E$39</f>
        <v>37.926998709521179</v>
      </c>
    </row>
    <row r="44" spans="2:5" ht="15" customHeight="1" x14ac:dyDescent="0.25">
      <c r="B44" s="13" t="s">
        <v>50</v>
      </c>
      <c r="C44" s="9" t="s">
        <v>148</v>
      </c>
      <c r="D44" s="9" t="s">
        <v>134</v>
      </c>
      <c r="E44" s="16">
        <f>$E$38*$E$34</f>
        <v>0</v>
      </c>
    </row>
    <row r="45" spans="2:5" ht="15" customHeight="1" thickBot="1" x14ac:dyDescent="0.3">
      <c r="B45" s="17"/>
      <c r="C45" s="18" t="s">
        <v>135</v>
      </c>
      <c r="D45" s="18" t="s">
        <v>72</v>
      </c>
      <c r="E45" s="128">
        <f>$E$42*$E$39*$E$34</f>
        <v>0</v>
      </c>
    </row>
    <row r="48" spans="2:5" ht="32.25" customHeight="1" x14ac:dyDescent="0.45">
      <c r="B48" s="19" t="s">
        <v>146</v>
      </c>
      <c r="C48" s="20"/>
      <c r="D48" s="20"/>
      <c r="E48" s="20"/>
    </row>
    <row r="49" spans="2:5" s="22" customFormat="1" ht="6" customHeight="1" thickBot="1" x14ac:dyDescent="0.5">
      <c r="B49" s="21"/>
    </row>
    <row r="50" spans="2:5" ht="15" customHeight="1" thickBot="1" x14ac:dyDescent="0.3">
      <c r="B50" s="176" t="s">
        <v>32</v>
      </c>
      <c r="C50" s="177"/>
      <c r="D50" s="177"/>
      <c r="E50" s="178"/>
    </row>
    <row r="51" spans="2:5" ht="15" customHeight="1" x14ac:dyDescent="0.25">
      <c r="B51" s="182"/>
      <c r="C51" s="183"/>
      <c r="D51" s="10" t="s">
        <v>18</v>
      </c>
      <c r="E51" s="11" t="s">
        <v>21</v>
      </c>
    </row>
    <row r="52" spans="2:5" ht="15" customHeight="1" x14ac:dyDescent="0.25">
      <c r="B52" s="97" t="s">
        <v>22</v>
      </c>
      <c r="C52" s="8" t="s">
        <v>144</v>
      </c>
      <c r="D52" s="8" t="s">
        <v>19</v>
      </c>
      <c r="E52" s="100"/>
    </row>
    <row r="53" spans="2:5" ht="15" customHeight="1" x14ac:dyDescent="0.25">
      <c r="B53" s="13"/>
      <c r="C53" s="9"/>
      <c r="D53" s="9"/>
      <c r="E53" s="14"/>
    </row>
    <row r="54" spans="2:5" ht="15" customHeight="1" x14ac:dyDescent="0.25">
      <c r="B54" s="13" t="s">
        <v>23</v>
      </c>
      <c r="C54" s="9" t="s">
        <v>139</v>
      </c>
      <c r="D54" s="9" t="s">
        <v>19</v>
      </c>
      <c r="E54" s="103">
        <v>272</v>
      </c>
    </row>
    <row r="55" spans="2:5" ht="15" hidden="1" customHeight="1" x14ac:dyDescent="0.25">
      <c r="B55" s="13"/>
      <c r="C55" s="9" t="s">
        <v>36</v>
      </c>
      <c r="D55" s="9" t="s">
        <v>10</v>
      </c>
      <c r="E55" s="15">
        <f>E52/E54</f>
        <v>0</v>
      </c>
    </row>
    <row r="56" spans="2:5" ht="15" customHeight="1" x14ac:dyDescent="0.25">
      <c r="B56" s="13"/>
      <c r="C56" s="9" t="s">
        <v>128</v>
      </c>
      <c r="D56" s="9" t="s">
        <v>130</v>
      </c>
      <c r="E56" s="16">
        <f>AVERAGE('sve flote'!$E$19:$F$21)</f>
        <v>199.82612597218747</v>
      </c>
    </row>
    <row r="57" spans="2:5" ht="15" customHeight="1" x14ac:dyDescent="0.25">
      <c r="B57" s="13"/>
      <c r="C57" s="9" t="s">
        <v>129</v>
      </c>
      <c r="D57" s="9" t="s">
        <v>130</v>
      </c>
      <c r="E57" s="16">
        <v>0</v>
      </c>
    </row>
    <row r="58" spans="2:5" ht="15" customHeight="1" x14ac:dyDescent="0.25">
      <c r="B58" s="13"/>
      <c r="C58" s="9" t="s">
        <v>152</v>
      </c>
      <c r="D58" s="9" t="s">
        <v>24</v>
      </c>
      <c r="E58" s="15">
        <v>59</v>
      </c>
    </row>
    <row r="59" spans="2:5" ht="15" hidden="1" customHeight="1" x14ac:dyDescent="0.25">
      <c r="B59" s="13"/>
      <c r="C59" s="9" t="s">
        <v>33</v>
      </c>
      <c r="D59" s="9" t="s">
        <v>34</v>
      </c>
      <c r="E59" s="16">
        <f>(E56*E58-E57*E58)/1000</f>
        <v>11.78974143235906</v>
      </c>
    </row>
    <row r="60" spans="2:5" ht="15" customHeight="1" thickBot="1" x14ac:dyDescent="0.3">
      <c r="B60" s="24"/>
      <c r="C60" s="25"/>
      <c r="D60" s="25"/>
      <c r="E60" s="26"/>
    </row>
    <row r="61" spans="2:5" ht="15" customHeight="1" x14ac:dyDescent="0.25">
      <c r="B61" s="27" t="s">
        <v>46</v>
      </c>
      <c r="C61" s="28"/>
      <c r="D61" s="28"/>
      <c r="E61" s="29"/>
    </row>
    <row r="62" spans="2:5" ht="15" customHeight="1" x14ac:dyDescent="0.25">
      <c r="B62" s="13" t="s">
        <v>35</v>
      </c>
      <c r="C62" s="9" t="s">
        <v>142</v>
      </c>
      <c r="D62" s="9" t="s">
        <v>137</v>
      </c>
      <c r="E62" s="16">
        <f>E59</f>
        <v>11.78974143235906</v>
      </c>
    </row>
    <row r="63" spans="2:5" ht="15" customHeight="1" thickBot="1" x14ac:dyDescent="0.3">
      <c r="B63" s="17"/>
      <c r="C63" s="18" t="s">
        <v>143</v>
      </c>
      <c r="D63" s="18" t="s">
        <v>138</v>
      </c>
      <c r="E63" s="128">
        <f>E62*E55</f>
        <v>0</v>
      </c>
    </row>
    <row r="65" spans="2:3" x14ac:dyDescent="0.25">
      <c r="C65" t="s">
        <v>65</v>
      </c>
    </row>
    <row r="67" spans="2:3" x14ac:dyDescent="0.25">
      <c r="B67" s="6"/>
    </row>
  </sheetData>
  <mergeCells count="6">
    <mergeCell ref="B51:C51"/>
    <mergeCell ref="B8:E8"/>
    <mergeCell ref="B9:C9"/>
    <mergeCell ref="B29:E29"/>
    <mergeCell ref="B30:C30"/>
    <mergeCell ref="B50:E5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G36"/>
  <sheetViews>
    <sheetView zoomScale="120" zoomScaleNormal="120" workbookViewId="0">
      <selection activeCell="C42" sqref="C42"/>
    </sheetView>
  </sheetViews>
  <sheetFormatPr defaultRowHeight="15" x14ac:dyDescent="0.25"/>
  <cols>
    <col min="1" max="1" width="2.28515625" customWidth="1"/>
    <col min="2" max="2" width="29.42578125" customWidth="1"/>
    <col min="3" max="3" width="49.7109375" customWidth="1"/>
    <col min="4" max="4" width="14.7109375" customWidth="1"/>
    <col min="5" max="5" width="14.7109375" style="31" customWidth="1"/>
    <col min="6" max="7" width="14.7109375" customWidth="1"/>
  </cols>
  <sheetData>
    <row r="1" spans="2:7" x14ac:dyDescent="0.25">
      <c r="E1"/>
      <c r="F1" s="31"/>
    </row>
    <row r="2" spans="2:7" ht="28.5" x14ac:dyDescent="0.45">
      <c r="B2" s="19" t="s">
        <v>47</v>
      </c>
      <c r="C2" s="20"/>
      <c r="D2" s="20"/>
      <c r="E2" s="20"/>
      <c r="F2" s="68"/>
      <c r="G2" s="20"/>
    </row>
    <row r="3" spans="2:7" x14ac:dyDescent="0.25">
      <c r="B3" s="67"/>
      <c r="E3"/>
      <c r="F3" s="31"/>
    </row>
    <row r="4" spans="2:7" x14ac:dyDescent="0.25">
      <c r="B4" s="107" t="s">
        <v>78</v>
      </c>
      <c r="C4" s="67"/>
      <c r="E4"/>
      <c r="F4" s="31"/>
    </row>
    <row r="5" spans="2:7" ht="15.75" thickBot="1" x14ac:dyDescent="0.3"/>
    <row r="6" spans="2:7" ht="15" customHeight="1" thickBot="1" x14ac:dyDescent="0.3">
      <c r="B6" s="165" t="s">
        <v>64</v>
      </c>
      <c r="C6" s="78" t="s">
        <v>68</v>
      </c>
      <c r="D6" s="168" t="s">
        <v>55</v>
      </c>
      <c r="E6" s="169"/>
      <c r="F6" s="169"/>
      <c r="G6" s="170"/>
    </row>
    <row r="7" spans="2:7" ht="30.75" thickBot="1" x14ac:dyDescent="0.3">
      <c r="B7" s="187"/>
      <c r="C7" s="80" t="s">
        <v>60</v>
      </c>
      <c r="D7" s="73" t="s">
        <v>56</v>
      </c>
      <c r="E7" s="52" t="s">
        <v>57</v>
      </c>
      <c r="F7" s="52" t="s">
        <v>58</v>
      </c>
      <c r="G7" s="72" t="s">
        <v>59</v>
      </c>
    </row>
    <row r="8" spans="2:7" ht="15" customHeight="1" x14ac:dyDescent="0.25">
      <c r="B8" s="187"/>
      <c r="C8" s="79" t="s">
        <v>52</v>
      </c>
      <c r="D8" s="54"/>
      <c r="E8" s="55"/>
      <c r="F8" s="55"/>
      <c r="G8" s="56"/>
    </row>
    <row r="9" spans="2:7" ht="15" customHeight="1" x14ac:dyDescent="0.25">
      <c r="B9" s="187"/>
      <c r="C9" s="76" t="s">
        <v>53</v>
      </c>
      <c r="D9" s="57"/>
      <c r="E9" s="51"/>
      <c r="F9" s="51"/>
      <c r="G9" s="58"/>
    </row>
    <row r="10" spans="2:7" ht="15" customHeight="1" thickBot="1" x14ac:dyDescent="0.3">
      <c r="B10" s="187"/>
      <c r="C10" s="77" t="s">
        <v>54</v>
      </c>
      <c r="D10" s="59"/>
      <c r="E10" s="60"/>
      <c r="F10" s="60"/>
      <c r="G10" s="61"/>
    </row>
    <row r="11" spans="2:7" ht="4.5" customHeight="1" thickBot="1" x14ac:dyDescent="0.3">
      <c r="B11" s="187"/>
      <c r="C11" s="66"/>
      <c r="D11" s="63"/>
      <c r="E11" s="23"/>
      <c r="F11" s="53"/>
      <c r="G11" s="53"/>
    </row>
    <row r="12" spans="2:7" ht="15.75" thickBot="1" x14ac:dyDescent="0.3">
      <c r="B12" s="188"/>
      <c r="C12" s="65" t="s">
        <v>123</v>
      </c>
      <c r="D12" s="64"/>
      <c r="E12" s="62"/>
      <c r="F12" s="9"/>
      <c r="G12" s="9"/>
    </row>
    <row r="13" spans="2:7" ht="15.75" thickBot="1" x14ac:dyDescent="0.3"/>
    <row r="14" spans="2:7" ht="21" hidden="1" customHeight="1" thickBot="1" x14ac:dyDescent="0.3">
      <c r="B14" t="s">
        <v>23</v>
      </c>
      <c r="C14" s="32" t="s">
        <v>43</v>
      </c>
      <c r="D14" s="171" t="s">
        <v>55</v>
      </c>
      <c r="E14" s="172"/>
      <c r="F14" s="172"/>
      <c r="G14" s="173"/>
    </row>
    <row r="15" spans="2:7" ht="30.75" hidden="1" thickBot="1" x14ac:dyDescent="0.3">
      <c r="C15" s="32" t="s">
        <v>42</v>
      </c>
      <c r="D15" s="33" t="s">
        <v>56</v>
      </c>
      <c r="E15" s="34" t="s">
        <v>57</v>
      </c>
      <c r="F15" s="34" t="s">
        <v>58</v>
      </c>
      <c r="G15" s="35" t="s">
        <v>59</v>
      </c>
    </row>
    <row r="16" spans="2:7" hidden="1" x14ac:dyDescent="0.25">
      <c r="C16" s="36" t="s">
        <v>52</v>
      </c>
      <c r="D16" s="85">
        <f>'sve flote'!F35</f>
        <v>95</v>
      </c>
      <c r="E16" s="144">
        <f>'sve flote'!E35</f>
        <v>95</v>
      </c>
      <c r="F16" s="144">
        <f>'sve flote'!E51</f>
        <v>25</v>
      </c>
      <c r="G16" s="145">
        <v>0</v>
      </c>
    </row>
    <row r="17" spans="2:7" hidden="1" x14ac:dyDescent="0.25">
      <c r="C17" s="38" t="s">
        <v>53</v>
      </c>
      <c r="D17" s="86">
        <f>'sve flote'!F36</f>
        <v>97</v>
      </c>
      <c r="E17" s="43">
        <f>'sve flote'!E36</f>
        <v>97</v>
      </c>
      <c r="F17" s="43">
        <f>'sve flote'!E52</f>
        <v>25</v>
      </c>
      <c r="G17" s="39">
        <v>0</v>
      </c>
    </row>
    <row r="18" spans="2:7" ht="15.75" hidden="1" thickBot="1" x14ac:dyDescent="0.3">
      <c r="C18" s="40" t="s">
        <v>54</v>
      </c>
      <c r="D18" s="87">
        <f>'sve flote'!F37</f>
        <v>102</v>
      </c>
      <c r="E18" s="48">
        <f>'sve flote'!E37</f>
        <v>102</v>
      </c>
      <c r="F18" s="47">
        <f>'sve flote'!E45</f>
        <v>35</v>
      </c>
      <c r="G18" s="41">
        <v>0</v>
      </c>
    </row>
    <row r="19" spans="2:7" ht="15.75" hidden="1" thickBot="1" x14ac:dyDescent="0.3"/>
    <row r="20" spans="2:7" ht="21" hidden="1" customHeight="1" thickBot="1" x14ac:dyDescent="0.3">
      <c r="C20" s="32" t="s">
        <v>44</v>
      </c>
      <c r="D20" s="171" t="s">
        <v>55</v>
      </c>
      <c r="E20" s="172"/>
      <c r="F20" s="172"/>
      <c r="G20" s="173"/>
    </row>
    <row r="21" spans="2:7" ht="30.75" hidden="1" thickBot="1" x14ac:dyDescent="0.3">
      <c r="C21" s="32" t="s">
        <v>42</v>
      </c>
      <c r="D21" s="33" t="s">
        <v>56</v>
      </c>
      <c r="E21" s="34" t="s">
        <v>57</v>
      </c>
      <c r="F21" s="34" t="s">
        <v>58</v>
      </c>
      <c r="G21" s="35" t="s">
        <v>59</v>
      </c>
    </row>
    <row r="22" spans="2:7" hidden="1" x14ac:dyDescent="0.25">
      <c r="C22" s="36" t="s">
        <v>52</v>
      </c>
      <c r="D22" s="85">
        <f>'sve flote'!I27</f>
        <v>18750</v>
      </c>
      <c r="E22" s="144">
        <f>'sve flote'!H27</f>
        <v>10500</v>
      </c>
      <c r="F22" s="144">
        <f>'sve flote'!H51</f>
        <v>14600</v>
      </c>
      <c r="G22" s="147">
        <f>'sve flote'!H59</f>
        <v>14600</v>
      </c>
    </row>
    <row r="23" spans="2:7" hidden="1" x14ac:dyDescent="0.25">
      <c r="C23" s="38" t="s">
        <v>53</v>
      </c>
      <c r="D23" s="86">
        <f>'sve flote'!I28</f>
        <v>18750</v>
      </c>
      <c r="E23" s="43">
        <f>'sve flote'!H28</f>
        <v>10400</v>
      </c>
      <c r="F23" s="43">
        <f>'sve flote'!H52</f>
        <v>14600</v>
      </c>
      <c r="G23" s="49">
        <f>'sve flote'!H60</f>
        <v>14600</v>
      </c>
    </row>
    <row r="24" spans="2:7" ht="15.75" hidden="1" thickBot="1" x14ac:dyDescent="0.3">
      <c r="C24" s="40" t="s">
        <v>54</v>
      </c>
      <c r="D24" s="87">
        <f>'sve flote'!I29</f>
        <v>18800</v>
      </c>
      <c r="E24" s="48">
        <f>'sve flote'!H29</f>
        <v>10400</v>
      </c>
      <c r="F24" s="48">
        <f>'sve flote'!H53</f>
        <v>14600</v>
      </c>
      <c r="G24" s="50">
        <f>'sve flote'!H61</f>
        <v>14600</v>
      </c>
    </row>
    <row r="25" spans="2:7" ht="15.75" hidden="1" thickBot="1" x14ac:dyDescent="0.3"/>
    <row r="26" spans="2:7" ht="15.75" hidden="1" thickBot="1" x14ac:dyDescent="0.3">
      <c r="C26" s="32" t="s">
        <v>45</v>
      </c>
      <c r="D26" s="171" t="s">
        <v>55</v>
      </c>
      <c r="E26" s="172"/>
      <c r="F26" s="172"/>
      <c r="G26" s="173"/>
    </row>
    <row r="27" spans="2:7" ht="30.75" hidden="1" thickBot="1" x14ac:dyDescent="0.3">
      <c r="C27" s="32" t="s">
        <v>42</v>
      </c>
      <c r="D27" s="33" t="s">
        <v>56</v>
      </c>
      <c r="E27" s="34" t="s">
        <v>57</v>
      </c>
      <c r="F27" s="34" t="s">
        <v>58</v>
      </c>
      <c r="G27" s="35" t="s">
        <v>59</v>
      </c>
    </row>
    <row r="28" spans="2:7" hidden="1" x14ac:dyDescent="0.25">
      <c r="C28" s="36" t="s">
        <v>52</v>
      </c>
      <c r="D28" s="42">
        <f>('sve flote'!F19-'sve flote'!F35)*'DP-2021_L'!D22*'DP-2021_L'!D8/1000000</f>
        <v>0</v>
      </c>
      <c r="E28" s="43">
        <f>('sve flote'!E19-'sve flote'!E35)*'DP-2021_L'!E22*'DP-2021_L'!E8/1000000</f>
        <v>0</v>
      </c>
      <c r="F28" s="43">
        <f>(AVERAGE('sve flote'!E19:F19)-'sve flote'!E51)*'DP-2021_L'!F22*'DP-2021_L'!F8/1000000</f>
        <v>0</v>
      </c>
      <c r="G28" s="49">
        <f>(AVERAGE('sve flote'!E19:F19)-0)*'DP-2021_L'!G8*'DP-2021_L'!G22/1000000</f>
        <v>0</v>
      </c>
    </row>
    <row r="29" spans="2:7" hidden="1" x14ac:dyDescent="0.25">
      <c r="C29" s="38" t="s">
        <v>53</v>
      </c>
      <c r="D29" s="44">
        <f>('sve flote'!F20-'sve flote'!F36)*'DP-2021_L'!D23*'DP-2021_L'!D9/1000000</f>
        <v>0</v>
      </c>
      <c r="E29" s="43">
        <f>('sve flote'!E20-'sve flote'!E36)*'DP-2021_L'!E23*'DP-2021_L'!E9/1000000</f>
        <v>0</v>
      </c>
      <c r="F29" s="43">
        <f>(AVERAGE('sve flote'!E20:F20)-'sve flote'!E52)*'DP-2021_L'!F23*'DP-2021_L'!F9/1000000</f>
        <v>0</v>
      </c>
      <c r="G29" s="49">
        <f>(AVERAGE('sve flote'!E20:F20)-0)*'DP-2021_L'!G9*'DP-2021_L'!G23/1000000</f>
        <v>0</v>
      </c>
    </row>
    <row r="30" spans="2:7" ht="15.75" hidden="1" thickBot="1" x14ac:dyDescent="0.3">
      <c r="C30" s="40" t="s">
        <v>54</v>
      </c>
      <c r="D30" s="45">
        <f>('sve flote'!F21-'sve flote'!F37)*'DP-2021_L'!D24*'DP-2021_L'!D10/1000000</f>
        <v>0</v>
      </c>
      <c r="E30" s="48">
        <f>('sve flote'!E21-'sve flote'!E37)*'DP-2021_L'!E24*'DP-2021_L'!E10/1000000</f>
        <v>0</v>
      </c>
      <c r="F30" s="48">
        <f>(AVERAGE('sve flote'!E21:F21)-'sve flote'!E53)*'DP-2021_L'!F10*'DP-2021_L'!F24/1000000</f>
        <v>0</v>
      </c>
      <c r="G30" s="50">
        <f>(AVERAGE('sve flote'!E21:F21)-0)*'DP-2021_L'!G10*'DP-2021_L'!G24/1000000</f>
        <v>0</v>
      </c>
    </row>
    <row r="31" spans="2:7" ht="15.75" hidden="1" thickBot="1" x14ac:dyDescent="0.3"/>
    <row r="32" spans="2:7" ht="15" customHeight="1" x14ac:dyDescent="0.25">
      <c r="B32" s="110"/>
      <c r="C32" s="131"/>
      <c r="D32" s="132" t="s">
        <v>18</v>
      </c>
      <c r="E32" s="133" t="s">
        <v>21</v>
      </c>
    </row>
    <row r="33" spans="2:7" s="31" customFormat="1" ht="15" customHeight="1" x14ac:dyDescent="0.25">
      <c r="B33" s="129" t="s">
        <v>46</v>
      </c>
      <c r="C33" s="113" t="s">
        <v>124</v>
      </c>
      <c r="D33" s="114" t="s">
        <v>119</v>
      </c>
      <c r="E33" s="115">
        <f>SUM(D28:G30)</f>
        <v>0</v>
      </c>
      <c r="F33"/>
      <c r="G33"/>
    </row>
    <row r="34" spans="2:7" s="31" customFormat="1" ht="15" customHeight="1" thickBot="1" x14ac:dyDescent="0.3">
      <c r="B34" s="130"/>
      <c r="C34" s="116" t="s">
        <v>125</v>
      </c>
      <c r="D34" s="117" t="s">
        <v>67</v>
      </c>
      <c r="E34" s="118">
        <f>E33*D12</f>
        <v>0</v>
      </c>
      <c r="F34"/>
      <c r="G34"/>
    </row>
    <row r="36" spans="2:7" x14ac:dyDescent="0.25">
      <c r="C36" t="s">
        <v>65</v>
      </c>
    </row>
  </sheetData>
  <mergeCells count="5">
    <mergeCell ref="D6:G6"/>
    <mergeCell ref="D14:G14"/>
    <mergeCell ref="D20:G20"/>
    <mergeCell ref="D26:G26"/>
    <mergeCell ref="B6:B1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1:G36"/>
  <sheetViews>
    <sheetView zoomScale="120" zoomScaleNormal="120" workbookViewId="0">
      <selection activeCell="C40" sqref="C40"/>
    </sheetView>
  </sheetViews>
  <sheetFormatPr defaultRowHeight="15" x14ac:dyDescent="0.25"/>
  <cols>
    <col min="1" max="1" width="2.28515625" customWidth="1"/>
    <col min="2" max="2" width="29.42578125" customWidth="1"/>
    <col min="3" max="3" width="49.7109375" customWidth="1"/>
    <col min="4" max="4" width="14.7109375" customWidth="1"/>
    <col min="5" max="5" width="14.7109375" style="31" customWidth="1"/>
    <col min="6" max="7" width="14.7109375" customWidth="1"/>
  </cols>
  <sheetData>
    <row r="1" spans="2:7" x14ac:dyDescent="0.25">
      <c r="E1"/>
      <c r="F1" s="31"/>
    </row>
    <row r="2" spans="2:7" ht="28.5" x14ac:dyDescent="0.45">
      <c r="B2" s="19" t="s">
        <v>48</v>
      </c>
      <c r="C2" s="20"/>
      <c r="D2" s="20"/>
      <c r="E2" s="20"/>
      <c r="F2" s="68"/>
      <c r="G2" s="20"/>
    </row>
    <row r="3" spans="2:7" x14ac:dyDescent="0.25">
      <c r="B3" s="67"/>
      <c r="E3"/>
      <c r="F3" s="31"/>
    </row>
    <row r="4" spans="2:7" x14ac:dyDescent="0.25">
      <c r="B4" s="107" t="s">
        <v>79</v>
      </c>
      <c r="C4" s="67"/>
      <c r="E4"/>
      <c r="F4" s="31"/>
    </row>
    <row r="5" spans="2:7" ht="15.75" thickBot="1" x14ac:dyDescent="0.3"/>
    <row r="6" spans="2:7" ht="15" customHeight="1" thickBot="1" x14ac:dyDescent="0.3">
      <c r="B6" s="165" t="s">
        <v>80</v>
      </c>
      <c r="C6" s="78" t="s">
        <v>68</v>
      </c>
      <c r="D6" s="168" t="s">
        <v>55</v>
      </c>
      <c r="E6" s="169"/>
      <c r="F6" s="169"/>
      <c r="G6" s="170"/>
    </row>
    <row r="7" spans="2:7" ht="30.75" thickBot="1" x14ac:dyDescent="0.3">
      <c r="B7" s="187"/>
      <c r="C7" s="80" t="s">
        <v>60</v>
      </c>
      <c r="D7" s="73" t="s">
        <v>56</v>
      </c>
      <c r="E7" s="52" t="s">
        <v>57</v>
      </c>
      <c r="F7" s="52" t="s">
        <v>58</v>
      </c>
      <c r="G7" s="72" t="s">
        <v>59</v>
      </c>
    </row>
    <row r="8" spans="2:7" ht="15" customHeight="1" x14ac:dyDescent="0.25">
      <c r="B8" s="187"/>
      <c r="C8" s="79" t="s">
        <v>52</v>
      </c>
      <c r="D8" s="54"/>
      <c r="E8" s="55"/>
      <c r="F8" s="55"/>
      <c r="G8" s="56"/>
    </row>
    <row r="9" spans="2:7" ht="15" customHeight="1" x14ac:dyDescent="0.25">
      <c r="B9" s="187"/>
      <c r="C9" s="76" t="s">
        <v>53</v>
      </c>
      <c r="D9" s="57"/>
      <c r="E9" s="51"/>
      <c r="F9" s="51"/>
      <c r="G9" s="58"/>
    </row>
    <row r="10" spans="2:7" ht="15" customHeight="1" thickBot="1" x14ac:dyDescent="0.3">
      <c r="B10" s="187"/>
      <c r="C10" s="77" t="s">
        <v>54</v>
      </c>
      <c r="D10" s="59"/>
      <c r="E10" s="60"/>
      <c r="F10" s="60"/>
      <c r="G10" s="61"/>
    </row>
    <row r="11" spans="2:7" ht="4.5" customHeight="1" thickBot="1" x14ac:dyDescent="0.3">
      <c r="B11" s="187"/>
      <c r="C11" s="66"/>
      <c r="D11" s="63"/>
      <c r="E11" s="23"/>
      <c r="F11" s="53"/>
      <c r="G11" s="53"/>
    </row>
    <row r="12" spans="2:7" ht="15.75" thickBot="1" x14ac:dyDescent="0.3">
      <c r="B12" s="188"/>
      <c r="C12" s="65" t="s">
        <v>120</v>
      </c>
      <c r="D12" s="64"/>
      <c r="E12" s="62"/>
      <c r="F12" s="9"/>
      <c r="G12" s="9"/>
    </row>
    <row r="13" spans="2:7" ht="15.75" thickBot="1" x14ac:dyDescent="0.3"/>
    <row r="14" spans="2:7" ht="21" hidden="1" customHeight="1" thickBot="1" x14ac:dyDescent="0.3">
      <c r="B14" t="s">
        <v>23</v>
      </c>
      <c r="C14" s="32" t="s">
        <v>43</v>
      </c>
      <c r="D14" s="171" t="s">
        <v>41</v>
      </c>
      <c r="E14" s="172"/>
      <c r="F14" s="172"/>
      <c r="G14" s="173"/>
    </row>
    <row r="15" spans="2:7" ht="30.75" hidden="1" thickBot="1" x14ac:dyDescent="0.3">
      <c r="C15" s="32" t="s">
        <v>42</v>
      </c>
      <c r="D15" s="33" t="s">
        <v>37</v>
      </c>
      <c r="E15" s="34" t="s">
        <v>38</v>
      </c>
      <c r="F15" s="34" t="s">
        <v>39</v>
      </c>
      <c r="G15" s="35" t="s">
        <v>40</v>
      </c>
    </row>
    <row r="16" spans="2:7" hidden="1" x14ac:dyDescent="0.25">
      <c r="C16" s="36" t="s">
        <v>52</v>
      </c>
      <c r="D16" s="85">
        <f>'sve flote'!F35</f>
        <v>95</v>
      </c>
      <c r="E16" s="144">
        <f>'sve flote'!E35</f>
        <v>95</v>
      </c>
      <c r="F16" s="144">
        <f>'sve flote'!E51</f>
        <v>25</v>
      </c>
      <c r="G16" s="145">
        <v>0</v>
      </c>
    </row>
    <row r="17" spans="2:7" hidden="1" x14ac:dyDescent="0.25">
      <c r="C17" s="38" t="s">
        <v>53</v>
      </c>
      <c r="D17" s="86">
        <f>'sve flote'!F36</f>
        <v>97</v>
      </c>
      <c r="E17" s="43">
        <f>'sve flote'!E36</f>
        <v>97</v>
      </c>
      <c r="F17" s="43">
        <f>'sve flote'!E52</f>
        <v>25</v>
      </c>
      <c r="G17" s="39">
        <v>0</v>
      </c>
    </row>
    <row r="18" spans="2:7" ht="15.75" hidden="1" thickBot="1" x14ac:dyDescent="0.3">
      <c r="C18" s="40" t="s">
        <v>54</v>
      </c>
      <c r="D18" s="87">
        <f>'sve flote'!F37</f>
        <v>102</v>
      </c>
      <c r="E18" s="48">
        <f>'sve flote'!E37</f>
        <v>102</v>
      </c>
      <c r="F18" s="47">
        <f>'sve flote'!E45</f>
        <v>35</v>
      </c>
      <c r="G18" s="41">
        <v>0</v>
      </c>
    </row>
    <row r="19" spans="2:7" ht="15.75" hidden="1" thickBot="1" x14ac:dyDescent="0.3"/>
    <row r="20" spans="2:7" ht="21" hidden="1" customHeight="1" thickBot="1" x14ac:dyDescent="0.3">
      <c r="C20" s="32" t="s">
        <v>44</v>
      </c>
      <c r="D20" s="162" t="s">
        <v>41</v>
      </c>
      <c r="E20" s="163"/>
      <c r="F20" s="163"/>
      <c r="G20" s="164"/>
    </row>
    <row r="21" spans="2:7" ht="30.75" hidden="1" thickBot="1" x14ac:dyDescent="0.3">
      <c r="C21" s="32" t="s">
        <v>42</v>
      </c>
      <c r="D21" s="33" t="s">
        <v>37</v>
      </c>
      <c r="E21" s="34" t="s">
        <v>38</v>
      </c>
      <c r="F21" s="34" t="s">
        <v>39</v>
      </c>
      <c r="G21" s="35" t="s">
        <v>40</v>
      </c>
    </row>
    <row r="22" spans="2:7" hidden="1" x14ac:dyDescent="0.25">
      <c r="C22" s="36" t="s">
        <v>52</v>
      </c>
      <c r="D22" s="85">
        <f>'sve flote'!I27</f>
        <v>18750</v>
      </c>
      <c r="E22" s="144">
        <f>'sve flote'!H27</f>
        <v>10500</v>
      </c>
      <c r="F22" s="144">
        <f>'sve flote'!H51</f>
        <v>14600</v>
      </c>
      <c r="G22" s="147">
        <f>'sve flote'!H59</f>
        <v>14600</v>
      </c>
    </row>
    <row r="23" spans="2:7" hidden="1" x14ac:dyDescent="0.25">
      <c r="C23" s="38" t="s">
        <v>53</v>
      </c>
      <c r="D23" s="86">
        <f>'sve flote'!I28</f>
        <v>18750</v>
      </c>
      <c r="E23" s="43">
        <f>'sve flote'!H28</f>
        <v>10400</v>
      </c>
      <c r="F23" s="43">
        <f>'sve flote'!H52</f>
        <v>14600</v>
      </c>
      <c r="G23" s="49">
        <f>'sve flote'!H60</f>
        <v>14600</v>
      </c>
    </row>
    <row r="24" spans="2:7" ht="15.75" hidden="1" thickBot="1" x14ac:dyDescent="0.3">
      <c r="C24" s="40" t="s">
        <v>54</v>
      </c>
      <c r="D24" s="87">
        <f>'sve flote'!I29</f>
        <v>18800</v>
      </c>
      <c r="E24" s="48">
        <f>'sve flote'!H29</f>
        <v>10400</v>
      </c>
      <c r="F24" s="48">
        <f>'sve flote'!H53</f>
        <v>14600</v>
      </c>
      <c r="G24" s="50">
        <f>'sve flote'!H61</f>
        <v>14600</v>
      </c>
    </row>
    <row r="25" spans="2:7" ht="15.75" hidden="1" thickBot="1" x14ac:dyDescent="0.3"/>
    <row r="26" spans="2:7" ht="15.75" hidden="1" thickBot="1" x14ac:dyDescent="0.3">
      <c r="C26" s="32" t="s">
        <v>45</v>
      </c>
      <c r="D26" s="162" t="s">
        <v>41</v>
      </c>
      <c r="E26" s="163"/>
      <c r="F26" s="163"/>
      <c r="G26" s="164"/>
    </row>
    <row r="27" spans="2:7" ht="30.75" hidden="1" thickBot="1" x14ac:dyDescent="0.3">
      <c r="C27" s="32" t="s">
        <v>42</v>
      </c>
      <c r="D27" s="33" t="s">
        <v>37</v>
      </c>
      <c r="E27" s="34" t="s">
        <v>38</v>
      </c>
      <c r="F27" s="34" t="s">
        <v>39</v>
      </c>
      <c r="G27" s="35" t="s">
        <v>40</v>
      </c>
    </row>
    <row r="28" spans="2:7" hidden="1" x14ac:dyDescent="0.25">
      <c r="C28" s="36" t="s">
        <v>52</v>
      </c>
      <c r="D28" s="42">
        <f>('sve flote'!F19-'sve flote'!F35)*'DP-2021_K'!D22*'DP-2021_K'!D8/1000000</f>
        <v>0</v>
      </c>
      <c r="E28" s="43">
        <f>('sve flote'!E19-'sve flote'!E35)*'DP-2021_K'!E22*'DP-2021_K'!E8/1000000</f>
        <v>0</v>
      </c>
      <c r="F28" s="43">
        <f>(AVERAGE('sve flote'!E19:F19)-'sve flote'!E51)*'DP-2021_K'!F22*'DP-2021_K'!F8/1000000</f>
        <v>0</v>
      </c>
      <c r="G28" s="49">
        <f>(AVERAGE('sve flote'!E19:F19)-0)*'DP-2021_K'!G8*'DP-2021_K'!G22/1000000</f>
        <v>0</v>
      </c>
    </row>
    <row r="29" spans="2:7" hidden="1" x14ac:dyDescent="0.25">
      <c r="C29" s="38" t="s">
        <v>53</v>
      </c>
      <c r="D29" s="44">
        <f>('sve flote'!F20-'sve flote'!F36)*'DP-2021_K'!D23*'DP-2021_K'!D9/1000000</f>
        <v>0</v>
      </c>
      <c r="E29" s="43">
        <f>('sve flote'!E20-'sve flote'!E36)*'DP-2021_K'!E23*'DP-2021_K'!E9/1000000</f>
        <v>0</v>
      </c>
      <c r="F29" s="43">
        <f>(AVERAGE('sve flote'!E20:F20)-'sve flote'!E52)*'DP-2021_K'!F23*'DP-2021_K'!F9/1000000</f>
        <v>0</v>
      </c>
      <c r="G29" s="49">
        <f>(AVERAGE('sve flote'!E20:F20)-0)*'DP-2021_K'!G9*'DP-2021_K'!G23/1000000</f>
        <v>0</v>
      </c>
    </row>
    <row r="30" spans="2:7" ht="15.75" hidden="1" thickBot="1" x14ac:dyDescent="0.3">
      <c r="C30" s="40" t="s">
        <v>54</v>
      </c>
      <c r="D30" s="45">
        <f>('sve flote'!F21-'sve flote'!F37)*'DP-2021_K'!D24*'DP-2021_K'!D10/1000000</f>
        <v>0</v>
      </c>
      <c r="E30" s="48">
        <f>('sve flote'!E21-'sve flote'!E37)*'DP-2021_K'!E24*'DP-2021_K'!E10/1000000</f>
        <v>0</v>
      </c>
      <c r="F30" s="48">
        <f>(AVERAGE('sve flote'!E21:F21)-'sve flote'!E53)*'DP-2021_K'!F10*'DP-2021_K'!F24/1000000</f>
        <v>0</v>
      </c>
      <c r="G30" s="50">
        <f>(AVERAGE('sve flote'!E21:F21)-0)*'DP-2021_K'!G10*'DP-2021_K'!G24/1000000</f>
        <v>0</v>
      </c>
    </row>
    <row r="31" spans="2:7" ht="15.75" hidden="1" thickBot="1" x14ac:dyDescent="0.3"/>
    <row r="32" spans="2:7" ht="15" customHeight="1" x14ac:dyDescent="0.25">
      <c r="B32" s="110"/>
      <c r="C32" s="131"/>
      <c r="D32" s="120" t="s">
        <v>18</v>
      </c>
      <c r="E32" s="121" t="s">
        <v>21</v>
      </c>
    </row>
    <row r="33" spans="2:7" s="31" customFormat="1" ht="15" customHeight="1" x14ac:dyDescent="0.25">
      <c r="B33" s="129" t="s">
        <v>46</v>
      </c>
      <c r="C33" s="113" t="s">
        <v>121</v>
      </c>
      <c r="D33" s="114" t="s">
        <v>119</v>
      </c>
      <c r="E33" s="115">
        <f>SUM(D28:G30)</f>
        <v>0</v>
      </c>
      <c r="F33"/>
      <c r="G33"/>
    </row>
    <row r="34" spans="2:7" s="31" customFormat="1" ht="15" customHeight="1" thickBot="1" x14ac:dyDescent="0.3">
      <c r="B34" s="130"/>
      <c r="C34" s="116" t="s">
        <v>122</v>
      </c>
      <c r="D34" s="117" t="s">
        <v>67</v>
      </c>
      <c r="E34" s="118">
        <f>E33*D12</f>
        <v>0</v>
      </c>
      <c r="F34"/>
      <c r="G34"/>
    </row>
    <row r="35" spans="2:7" ht="15" customHeight="1" x14ac:dyDescent="0.25"/>
    <row r="36" spans="2:7" ht="15" customHeight="1" x14ac:dyDescent="0.25">
      <c r="C36" t="s">
        <v>65</v>
      </c>
    </row>
  </sheetData>
  <mergeCells count="5">
    <mergeCell ref="B6:B12"/>
    <mergeCell ref="D6:G6"/>
    <mergeCell ref="D14:G14"/>
    <mergeCell ref="D20:G20"/>
    <mergeCell ref="D26:G2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</vt:lpstr>
      <vt:lpstr>Odabir lista</vt:lpstr>
      <vt:lpstr>DP-2020_L</vt:lpstr>
      <vt:lpstr>DP-2020_K</vt:lpstr>
      <vt:lpstr>JP-2020-klas.</vt:lpstr>
      <vt:lpstr>JP-2020-hibr.</vt:lpstr>
      <vt:lpstr>JP-el. H2</vt:lpstr>
      <vt:lpstr>DP-2021_L</vt:lpstr>
      <vt:lpstr>DP-2021_K</vt:lpstr>
      <vt:lpstr>JP-2021-klas.</vt:lpstr>
      <vt:lpstr>JP-2021-hibr.</vt:lpstr>
      <vt:lpstr>sve flote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Svedek</dc:creator>
  <cp:lastModifiedBy>Veronika Tomac</cp:lastModifiedBy>
  <dcterms:created xsi:type="dcterms:W3CDTF">2019-11-20T13:10:00Z</dcterms:created>
  <dcterms:modified xsi:type="dcterms:W3CDTF">2020-02-14T08:42:03Z</dcterms:modified>
</cp:coreProperties>
</file>