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005"/>
  </bookViews>
  <sheets>
    <sheet name="EOPZ" sheetId="1" r:id="rId1"/>
    <sheet name="Odabir lista" sheetId="6" r:id="rId2"/>
    <sheet name="DP" sheetId="2" r:id="rId3"/>
    <sheet name="JP" sheetId="4" r:id="rId4"/>
    <sheet name="pomoćna" sheetId="5" r:id="rId5"/>
  </sheets>
  <externalReferences>
    <externalReference r:id="rId6"/>
  </externalReferences>
  <definedNames>
    <definedName name="_ftn1" localSheetId="1">'Odabir lista'!$B$4</definedName>
    <definedName name="_ftnref1" localSheetId="1">'Odabir lista'!$B$2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5" l="1"/>
  <c r="E22" i="5"/>
  <c r="E20" i="5"/>
  <c r="D10" i="5"/>
  <c r="D8" i="5"/>
  <c r="D6" i="5"/>
  <c r="E14" i="4" l="1"/>
  <c r="E15" i="4"/>
  <c r="E13" i="4"/>
  <c r="C28" i="5"/>
  <c r="E9" i="4" s="1"/>
  <c r="C27" i="5"/>
  <c r="E8" i="4" s="1"/>
  <c r="E11" i="4" s="1"/>
  <c r="E17" i="4" s="1"/>
  <c r="C26" i="5"/>
  <c r="E7" i="4" s="1"/>
  <c r="E10" i="4" s="1"/>
  <c r="E20" i="4"/>
  <c r="E21" i="4"/>
  <c r="E19" i="4"/>
  <c r="E13" i="2"/>
  <c r="E14" i="2"/>
  <c r="E12" i="2"/>
  <c r="E16" i="2"/>
  <c r="E17" i="2"/>
  <c r="E15" i="2"/>
  <c r="D22" i="5"/>
  <c r="D21" i="5"/>
  <c r="D20" i="5"/>
  <c r="E16" i="4" l="1"/>
  <c r="E21" i="2"/>
  <c r="E22" i="2" s="1"/>
  <c r="E12" i="4"/>
  <c r="E18" i="4" s="1"/>
  <c r="E25" i="4" l="1"/>
  <c r="E26" i="4" s="1"/>
</calcChain>
</file>

<file path=xl/sharedStrings.xml><?xml version="1.0" encoding="utf-8"?>
<sst xmlns="http://schemas.openxmlformats.org/spreadsheetml/2006/main" count="142" uniqueCount="88">
  <si>
    <t>MODEL ZA IZRAČUN POZITIVNOG UČINKA</t>
  </si>
  <si>
    <t>Jedinica</t>
  </si>
  <si>
    <t>Iznos</t>
  </si>
  <si>
    <t xml:space="preserve">PODACI KOJI SE UNOSE: </t>
  </si>
  <si>
    <t xml:space="preserve">PRORAČUNSKI PODACI: </t>
  </si>
  <si>
    <t>IZLAZNI REZULTATI:</t>
  </si>
  <si>
    <t>t CO2</t>
  </si>
  <si>
    <t>POSLOVNIH ZGRADA</t>
  </si>
  <si>
    <t>Referentne vrijednosti</t>
  </si>
  <si>
    <t>U_postojeći_zid</t>
  </si>
  <si>
    <t>U_novi_zid</t>
  </si>
  <si>
    <t>U_postojeći_prozor</t>
  </si>
  <si>
    <t>U_novi_prozor</t>
  </si>
  <si>
    <t>U_postojeći_krov</t>
  </si>
  <si>
    <t>U_novi_krov</t>
  </si>
  <si>
    <t>HDD</t>
  </si>
  <si>
    <t>a</t>
  </si>
  <si>
    <t>b</t>
  </si>
  <si>
    <t>c</t>
  </si>
  <si>
    <t>Životni vijek</t>
  </si>
  <si>
    <t>UFES</t>
  </si>
  <si>
    <t>Proračun jediničnih ušteda po površini pojedine konstrukcije vanjske ovojnice za sektor usluga</t>
  </si>
  <si>
    <t>Preporučena formula i referentne vrijednosti za izračun ušteda energije ostvarenih toplinskom izolacijom pojedinih konstrukcija vanjske ovojnice zgrade u stambenim i nestambenim (uslužnim) zgradama – zid, prozor, krov</t>
  </si>
  <si>
    <t>zid</t>
  </si>
  <si>
    <t>prozor</t>
  </si>
  <si>
    <t>krov</t>
  </si>
  <si>
    <t>Proračun</t>
  </si>
  <si>
    <t>kWh/m2</t>
  </si>
  <si>
    <t>Površina vanjskog zida</t>
  </si>
  <si>
    <t>Površina prozora</t>
  </si>
  <si>
    <t>Površina stropa prema negrijanom tavanu</t>
  </si>
  <si>
    <t>m2</t>
  </si>
  <si>
    <t>Cijena radova obnove vanjskog zida</t>
  </si>
  <si>
    <t>Cijena radova zamjene prozora</t>
  </si>
  <si>
    <t>Cijena radova obnove stropa  prema negrijanom tavanu</t>
  </si>
  <si>
    <t>kn</t>
  </si>
  <si>
    <t>Ušteda emisije CO2 za cijeli životni vijek</t>
  </si>
  <si>
    <t>Udio cijene radova za zamjenu prozora</t>
  </si>
  <si>
    <t>%</t>
  </si>
  <si>
    <t>UDJELI U UKUPNOJ CIJENI RADOVA</t>
  </si>
  <si>
    <t>Za obnovu vanjskog zida</t>
  </si>
  <si>
    <t>za zamjenu prozora</t>
  </si>
  <si>
    <t>za obnovu stropa prema negrijanom tavanu</t>
  </si>
  <si>
    <t>Površina vanjske ovojnice zgrade</t>
  </si>
  <si>
    <t>ENERGETSKE OBNOVE VANJSKE OVOJNICE</t>
  </si>
  <si>
    <t>ENERGETSKA OBNOVA VANJSKE OVOJNICE POSLOVNIH ZGRADA</t>
  </si>
  <si>
    <t>UZ PRIMJENU MJERILA ZELENE JAVNE NABAVE</t>
  </si>
  <si>
    <r>
      <rPr>
        <b/>
        <sz val="11"/>
        <color rgb="FF000000"/>
        <rFont val="Calibri"/>
        <family val="2"/>
        <charset val="238"/>
        <scheme val="minor"/>
      </rPr>
      <t>Poslovne zgrade</t>
    </r>
    <r>
      <rPr>
        <sz val="11"/>
        <color rgb="FF000000"/>
        <rFont val="Calibri"/>
        <family val="2"/>
        <charset val="238"/>
        <scheme val="minor"/>
      </rPr>
      <t xml:space="preserve"> podrazumijevaju zgrade u kojima se odvijaju uglavnom administrativne, birokratske i službeničke aktivnosti te su one određene kao zgrade čija je primarna funkcija osigurati prostor za administrativne, financijske, stručne ili korisničke službe. Uredski prostor mora zauzimati znatnu većinu ukupne bruto površine zgrade. Zgrada može imati i druge vrste prostora kao što su sobe za sastanke, učionice za osposobljavanje, prostore za osoblje ili tehničke sobe</t>
    </r>
    <r>
      <rPr>
        <i/>
        <sz val="11"/>
        <color rgb="FF000000"/>
        <rFont val="Calibri"/>
        <family val="2"/>
        <charset val="238"/>
        <scheme val="minor"/>
      </rPr>
      <t>.</t>
    </r>
    <r>
      <rPr>
        <sz val="11"/>
        <color rgb="FF000000"/>
        <rFont val="Calibri"/>
        <family val="2"/>
        <charset val="238"/>
        <scheme val="minor"/>
      </rPr>
      <t xml:space="preserve"> </t>
    </r>
  </si>
  <si>
    <r>
      <t>Europska komisija razvila je mjerila zelene javne nabave za</t>
    </r>
    <r>
      <rPr>
        <b/>
        <sz val="11"/>
        <color rgb="FF000000"/>
        <rFont val="Calibri"/>
        <family val="2"/>
        <charset val="238"/>
        <scheme val="minor"/>
      </rPr>
      <t xml:space="preserve"> projektiranje i izgradnju poslovnih zgrada i upravljanje njima</t>
    </r>
    <r>
      <rPr>
        <sz val="11"/>
        <color rgb="FF000000"/>
        <rFont val="Calibri"/>
        <family val="2"/>
        <charset val="238"/>
        <scheme val="minor"/>
      </rPr>
      <t>. Mjerila zelene javne nabave primjenjuju se i na</t>
    </r>
    <r>
      <rPr>
        <b/>
        <sz val="11"/>
        <color rgb="FF000000"/>
        <rFont val="Calibri"/>
        <family val="2"/>
        <charset val="238"/>
        <scheme val="minor"/>
      </rPr>
      <t xml:space="preserve"> značajne obnove poslovnih zgrada</t>
    </r>
    <r>
      <rPr>
        <sz val="11"/>
        <color rgb="FF000000"/>
        <rFont val="Calibri"/>
        <family val="2"/>
        <charset val="238"/>
        <scheme val="minor"/>
      </rPr>
      <t xml:space="preserve"> u kojima: (1) ukupni trošak obnove ovojnice zgrade ili tehničkog sustava zgrade prelazi 25% vrijednosti zgrade, ne računajući vrijednost zemljišta na kojemu se zgrada nalazi ili (2) se obnovi podvrgava više od 25% površine ovojnice zgrade.</t>
    </r>
  </si>
  <si>
    <t>List</t>
  </si>
  <si>
    <t>Upute za odabir lista</t>
  </si>
  <si>
    <t>DP</t>
  </si>
  <si>
    <t>JP</t>
  </si>
  <si>
    <r>
      <t xml:space="preserve">Koristi se ukoliko ulazni podaci obuhvaćaju </t>
    </r>
    <r>
      <rPr>
        <b/>
        <sz val="11"/>
        <color theme="1"/>
        <rFont val="Calibri"/>
        <family val="2"/>
        <charset val="238"/>
        <scheme val="minor"/>
      </rPr>
      <t xml:space="preserve">ukupnu vrijednost </t>
    </r>
    <r>
      <rPr>
        <sz val="11"/>
        <color theme="1"/>
        <rFont val="Calibri"/>
        <family val="2"/>
        <charset val="238"/>
        <scheme val="minor"/>
      </rPr>
      <t xml:space="preserve">zelene javne nabave </t>
    </r>
    <r>
      <rPr>
        <b/>
        <sz val="11"/>
        <color theme="1"/>
        <rFont val="Calibri"/>
        <family val="2"/>
        <charset val="238"/>
        <scheme val="minor"/>
      </rPr>
      <t>obnove vanjske ovojnice.</t>
    </r>
  </si>
  <si>
    <t>Površina vanjskih zidova</t>
  </si>
  <si>
    <t>CO2 - ugljikov dioksid</t>
  </si>
  <si>
    <t>(1)</t>
  </si>
  <si>
    <t>Specifični faktor emisije CO2 za električnu energiju proizvedenu u Republici Hrvatskoj u razdoblju 2012.-2017.                                                                                                                              (Ministarstvo zaštite okoliša i energetike: Energija u Hrvatskoj 2017.)</t>
  </si>
  <si>
    <r>
      <t xml:space="preserve">Specifični faktor emisije CO2 za RH </t>
    </r>
    <r>
      <rPr>
        <vertAlign val="superscript"/>
        <sz val="11"/>
        <color theme="1"/>
        <rFont val="Calibri"/>
        <family val="2"/>
        <charset val="238"/>
        <scheme val="minor"/>
      </rPr>
      <t xml:space="preserve">(3) </t>
    </r>
  </si>
  <si>
    <r>
      <t xml:space="preserve">Jedinična cijena radova obnove vanjskih zidova </t>
    </r>
    <r>
      <rPr>
        <vertAlign val="superscript"/>
        <sz val="11"/>
        <color theme="1"/>
        <rFont val="Calibri"/>
        <family val="2"/>
        <charset val="238"/>
        <scheme val="minor"/>
      </rPr>
      <t xml:space="preserve">(1) </t>
    </r>
  </si>
  <si>
    <r>
      <t xml:space="preserve">Jedinična cijena radova zamjene prozora </t>
    </r>
    <r>
      <rPr>
        <vertAlign val="superscript"/>
        <sz val="11"/>
        <color theme="1"/>
        <rFont val="Calibri"/>
        <family val="2"/>
        <charset val="238"/>
        <scheme val="minor"/>
      </rPr>
      <t xml:space="preserve">(1) </t>
    </r>
  </si>
  <si>
    <r>
      <t xml:space="preserve">Jedinična cijena radova obnove stropa  prema negrijanom tavanu </t>
    </r>
    <r>
      <rPr>
        <vertAlign val="superscript"/>
        <sz val="11"/>
        <color theme="1"/>
        <rFont val="Calibri"/>
        <family val="2"/>
        <charset val="238"/>
        <scheme val="minor"/>
      </rPr>
      <t xml:space="preserve">(1) </t>
    </r>
  </si>
  <si>
    <r>
      <t xml:space="preserve">Prosječni faktor uštede kod obnove vanjskih zidova </t>
    </r>
    <r>
      <rPr>
        <vertAlign val="superscript"/>
        <sz val="11"/>
        <color theme="1"/>
        <rFont val="Calibri"/>
        <family val="2"/>
        <charset val="238"/>
        <scheme val="minor"/>
      </rPr>
      <t>(2)</t>
    </r>
  </si>
  <si>
    <r>
      <t xml:space="preserve">Prosječni faktor uštede kod zamjene prozora </t>
    </r>
    <r>
      <rPr>
        <vertAlign val="superscript"/>
        <sz val="11"/>
        <color theme="1"/>
        <rFont val="Calibri"/>
        <family val="2"/>
        <charset val="238"/>
        <scheme val="minor"/>
      </rPr>
      <t>(2)</t>
    </r>
  </si>
  <si>
    <r>
      <t xml:space="preserve">Prosječni faktor uštede kod obnove stropa prema negrijanom tavanu </t>
    </r>
    <r>
      <rPr>
        <vertAlign val="superscript"/>
        <sz val="11"/>
        <color theme="1"/>
        <rFont val="Calibri"/>
        <family val="2"/>
        <charset val="238"/>
        <scheme val="minor"/>
      </rPr>
      <t>(2)</t>
    </r>
  </si>
  <si>
    <t xml:space="preserve">Jedinične cijene radova obnove vanjskih zidova, zamjene prozora i obnove stropa prema negrijanom tavanu iz dokumenta PDM Savjetovanje i Ekonerg: Utvrđivanje minimalnih zahtjeva na energetsko svojstvo zgrade za kontinentalnu i primorsku Hrvatsku: postojeće, nove i gotovo nula energetske zgrade, 2018. </t>
  </si>
  <si>
    <t>(2)</t>
  </si>
  <si>
    <t>Određeno na osnovi Pravilnika o sustavu za praćenje, mjerenje i verifikaciju ušteda energije (NN 71/15) i drugih izvora podataka o praćenju, mjerenju i verifikaciji ušteda energije u neposrednoj potrošnji</t>
  </si>
  <si>
    <t>(3)</t>
  </si>
  <si>
    <r>
      <t xml:space="preserve">Ovaj </t>
    </r>
    <r>
      <rPr>
        <b/>
        <sz val="11"/>
        <color theme="1"/>
        <rFont val="Calibri"/>
        <family val="2"/>
        <charset val="238"/>
        <scheme val="minor"/>
      </rPr>
      <t>model za izračun pozitivnog učinka energetske obnove vanjske ovojnice poslovnih zgrada uz primjenu mjerila zelene javne nabave</t>
    </r>
    <r>
      <rPr>
        <sz val="11"/>
        <color theme="1"/>
        <rFont val="Calibri"/>
        <family val="2"/>
        <charset val="238"/>
        <scheme val="minor"/>
      </rPr>
      <t xml:space="preserve"> koristi se za izračun uštede emisije ugljikova dioksida radova uslijed </t>
    </r>
    <r>
      <rPr>
        <b/>
        <sz val="11"/>
        <color theme="1"/>
        <rFont val="Calibri"/>
        <family val="2"/>
        <charset val="238"/>
        <scheme val="minor"/>
      </rPr>
      <t>obnove vanjske ovojnice</t>
    </r>
    <r>
      <rPr>
        <sz val="11"/>
        <color theme="1"/>
        <rFont val="Calibri"/>
        <family val="2"/>
        <charset val="238"/>
        <scheme val="minor"/>
      </rPr>
      <t xml:space="preserve"> komercijalnih</t>
    </r>
    <r>
      <rPr>
        <b/>
        <sz val="11"/>
        <color theme="1"/>
        <rFont val="Calibri"/>
        <family val="2"/>
        <charset val="238"/>
        <scheme val="minor"/>
      </rPr>
      <t xml:space="preserve"> poslovnih zgrada i zgrada javne namjene </t>
    </r>
    <r>
      <rPr>
        <sz val="11"/>
        <color theme="1"/>
        <rFont val="Calibri"/>
        <family val="2"/>
        <charset val="238"/>
        <scheme val="minor"/>
      </rPr>
      <t>u kojima se u odvijaju administrativne i slične aktivnosti javnog sektora.</t>
    </r>
  </si>
  <si>
    <r>
      <t>Koristi se ukoliko su dostupni podaci o</t>
    </r>
    <r>
      <rPr>
        <b/>
        <sz val="11"/>
        <color theme="1"/>
        <rFont val="Calibri"/>
        <family val="2"/>
        <charset val="238"/>
        <scheme val="minor"/>
      </rPr>
      <t xml:space="preserve"> cijeni radova obnove vanjskih zidova, cijeni radova zamjene prozora i cijeni radova obnove stropa prema negrijanom tavanu</t>
    </r>
    <r>
      <rPr>
        <sz val="11"/>
        <color theme="1"/>
        <rFont val="Calibri"/>
        <family val="2"/>
        <charset val="238"/>
        <scheme val="minor"/>
      </rPr>
      <t xml:space="preserve">. </t>
    </r>
  </si>
  <si>
    <t>Usvojeno</t>
  </si>
  <si>
    <t>Udio cijene radova za obnovu vanjskih zidova</t>
  </si>
  <si>
    <t>Udio cijene radova za obnovu stropa prema negrijanom tavanu:</t>
  </si>
  <si>
    <t>Ušteda emisije CO2</t>
  </si>
  <si>
    <r>
      <t xml:space="preserve">Jedinična cijena radova zamjene prozora </t>
    </r>
    <r>
      <rPr>
        <vertAlign val="superscript"/>
        <sz val="11"/>
        <color theme="1"/>
        <rFont val="Calibri"/>
        <family val="2"/>
        <charset val="238"/>
        <scheme val="minor"/>
      </rPr>
      <t>(1)</t>
    </r>
  </si>
  <si>
    <r>
      <t xml:space="preserve">Jedinična cijena radova obnove stropa  prema negrijanom tavanu </t>
    </r>
    <r>
      <rPr>
        <vertAlign val="superscript"/>
        <sz val="11"/>
        <color theme="1"/>
        <rFont val="Calibri"/>
        <family val="2"/>
        <charset val="238"/>
        <scheme val="minor"/>
      </rPr>
      <t>(1)</t>
    </r>
  </si>
  <si>
    <r>
      <t xml:space="preserve">Jedinična cijena radova obnove vanjskih zidova </t>
    </r>
    <r>
      <rPr>
        <vertAlign val="superscript"/>
        <sz val="11"/>
        <color theme="1"/>
        <rFont val="Calibri"/>
        <family val="2"/>
        <charset val="238"/>
        <scheme val="minor"/>
      </rPr>
      <t>(1)</t>
    </r>
  </si>
  <si>
    <r>
      <t xml:space="preserve">Specifični faktor emisije CO2 za RH </t>
    </r>
    <r>
      <rPr>
        <vertAlign val="superscript"/>
        <sz val="11"/>
        <color theme="1"/>
        <rFont val="Calibri"/>
        <family val="2"/>
        <charset val="238"/>
        <scheme val="minor"/>
      </rPr>
      <t>(3)</t>
    </r>
  </si>
  <si>
    <t>Ukupna vrijednost radova obnove vanjskih zidova (bez PDV-a)</t>
  </si>
  <si>
    <t>Ukupna vrijednost radova zamjene prozora (bez PDV-a)</t>
  </si>
  <si>
    <t>Ukupna vrijednost radova obnove stropa prema negrijanom tavanu (bez PDV-a)</t>
  </si>
  <si>
    <t>godina</t>
  </si>
  <si>
    <t>kn / m2</t>
  </si>
  <si>
    <t>kWh / m2</t>
  </si>
  <si>
    <t>kg CO2 / kWh</t>
  </si>
  <si>
    <t>Ukupna vrijednost obnove vanjske ovojnice  (bez PDV-a)</t>
  </si>
  <si>
    <t>t CO2 / god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</si>
</sst>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9" x14ac:knownFonts="1">
    <font>
      <sz val="11"/>
      <color theme="1"/>
      <name val="Calibri"/>
      <family val="2"/>
      <charset val="238"/>
      <scheme val="minor"/>
    </font>
    <font>
      <b/>
      <sz val="36"/>
      <color rgb="FF0070C0"/>
      <name val="Calibri"/>
      <family val="2"/>
      <charset val="238"/>
      <scheme val="minor"/>
    </font>
    <font>
      <b/>
      <sz val="22"/>
      <color theme="1"/>
      <name val="Calibri"/>
      <family val="2"/>
      <charset val="238"/>
      <scheme val="minor"/>
    </font>
    <font>
      <b/>
      <sz val="11"/>
      <color theme="1"/>
      <name val="Calibri"/>
      <family val="2"/>
      <charset val="238"/>
      <scheme val="minor"/>
    </font>
    <font>
      <sz val="11"/>
      <color rgb="FF000000"/>
      <name val="Times New Roman"/>
      <family val="1"/>
      <charset val="238"/>
    </font>
    <font>
      <sz val="11"/>
      <color rgb="FF000000"/>
      <name val="Calibri"/>
      <family val="2"/>
      <charset val="238"/>
      <scheme val="minor"/>
    </font>
    <font>
      <i/>
      <sz val="11"/>
      <color rgb="FF000000"/>
      <name val="Calibri"/>
      <family val="2"/>
      <charset val="238"/>
      <scheme val="minor"/>
    </font>
    <font>
      <b/>
      <sz val="11"/>
      <color rgb="FF000000"/>
      <name val="Calibri"/>
      <family val="2"/>
      <charset val="238"/>
      <scheme val="minor"/>
    </font>
    <font>
      <vertAlign val="superscript"/>
      <sz val="11"/>
      <color theme="1"/>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59996337778862885"/>
        <bgColor indexed="64"/>
      </patternFill>
    </fill>
    <fill>
      <patternFill patternType="solid">
        <fgColor rgb="FF00B050"/>
        <bgColor indexed="64"/>
      </patternFill>
    </fill>
  </fills>
  <borders count="63">
    <border>
      <left/>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tint="-0.34998626667073579"/>
      </right>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medium">
        <color indexed="64"/>
      </right>
      <top/>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bottom style="medium">
        <color indexed="64"/>
      </bottom>
      <diagonal/>
    </border>
    <border>
      <left/>
      <right style="thin">
        <color theme="0" tint="-0.24994659260841701"/>
      </right>
      <top style="thin">
        <color theme="0" tint="-0.24994659260841701"/>
      </top>
      <bottom style="medium">
        <color indexed="64"/>
      </bottom>
      <diagonal/>
    </border>
    <border>
      <left/>
      <right style="thin">
        <color theme="0" tint="-0.24994659260841701"/>
      </right>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style="medium">
        <color indexed="64"/>
      </right>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medium">
        <color indexed="64"/>
      </right>
      <top/>
      <bottom style="thin">
        <color theme="0" tint="-0.24994659260841701"/>
      </bottom>
      <diagonal/>
    </border>
  </borders>
  <cellStyleXfs count="1">
    <xf numFmtId="0" fontId="0" fillId="0" borderId="0"/>
  </cellStyleXfs>
  <cellXfs count="111">
    <xf numFmtId="0" fontId="0" fillId="0" borderId="0" xfId="0"/>
    <xf numFmtId="0" fontId="1" fillId="2" borderId="0" xfId="0" applyFont="1" applyFill="1" applyAlignment="1">
      <alignment horizontal="left"/>
    </xf>
    <xf numFmtId="0" fontId="1" fillId="2" borderId="0" xfId="0" applyFont="1" applyFill="1"/>
    <xf numFmtId="0" fontId="0" fillId="2" borderId="0" xfId="0" applyFill="1"/>
    <xf numFmtId="0" fontId="0" fillId="2" borderId="0" xfId="0" applyFill="1" applyAlignment="1">
      <alignment horizontal="left"/>
    </xf>
    <xf numFmtId="0" fontId="2" fillId="3" borderId="0" xfId="0" applyFont="1" applyFill="1"/>
    <xf numFmtId="0" fontId="0" fillId="3" borderId="0" xfId="0" applyFill="1"/>
    <xf numFmtId="0" fontId="2" fillId="0" borderId="0" xfId="0" applyFont="1" applyFill="1"/>
    <xf numFmtId="0" fontId="0" fillId="0" borderId="0" xfId="0" applyFill="1"/>
    <xf numFmtId="0" fontId="0" fillId="0" borderId="2" xfId="0" applyBorder="1" applyAlignment="1">
      <alignment horizontal="center"/>
    </xf>
    <xf numFmtId="0" fontId="0" fillId="0" borderId="3" xfId="0" applyBorder="1" applyAlignment="1">
      <alignment horizontal="center"/>
    </xf>
    <xf numFmtId="0" fontId="0" fillId="4" borderId="5" xfId="0" applyFill="1" applyBorder="1"/>
    <xf numFmtId="0" fontId="0" fillId="4" borderId="6" xfId="0" applyFill="1" applyBorder="1"/>
    <xf numFmtId="0" fontId="0" fillId="0" borderId="9" xfId="0" applyBorder="1"/>
    <xf numFmtId="0" fontId="0" fillId="0" borderId="5" xfId="0" applyBorder="1"/>
    <xf numFmtId="0" fontId="0" fillId="5" borderId="5" xfId="0" applyFill="1" applyBorder="1"/>
    <xf numFmtId="0" fontId="0" fillId="5" borderId="11" xfId="0" applyFill="1" applyBorder="1"/>
    <xf numFmtId="0" fontId="0" fillId="0" borderId="8" xfId="0" applyFill="1" applyBorder="1" applyAlignment="1">
      <alignment horizontal="center" vertical="center"/>
    </xf>
    <xf numFmtId="0" fontId="0" fillId="0" borderId="5" xfId="0" applyFill="1" applyBorder="1"/>
    <xf numFmtId="3" fontId="0" fillId="0" borderId="13" xfId="0" applyNumberFormat="1" applyFill="1" applyBorder="1"/>
    <xf numFmtId="3" fontId="0" fillId="0" borderId="10" xfId="0" applyNumberFormat="1" applyBorder="1"/>
    <xf numFmtId="164" fontId="0" fillId="0" borderId="10" xfId="0" applyNumberFormat="1" applyBorder="1"/>
    <xf numFmtId="0" fontId="0" fillId="0" borderId="9" xfId="0" applyFill="1" applyBorder="1" applyAlignment="1">
      <alignment vertical="center"/>
    </xf>
    <xf numFmtId="3" fontId="0" fillId="0" borderId="10" xfId="0" applyNumberFormat="1" applyFill="1" applyBorder="1"/>
    <xf numFmtId="0" fontId="0" fillId="0" borderId="17" xfId="0" applyFill="1" applyBorder="1"/>
    <xf numFmtId="0" fontId="0" fillId="0" borderId="18" xfId="0" applyFill="1" applyBorder="1"/>
    <xf numFmtId="4" fontId="0" fillId="5" borderId="10" xfId="0" applyNumberFormat="1" applyFill="1" applyBorder="1"/>
    <xf numFmtId="4" fontId="0" fillId="5" borderId="12" xfId="0" applyNumberFormat="1" applyFill="1" applyBorder="1"/>
    <xf numFmtId="3" fontId="0" fillId="0" borderId="19" xfId="0" applyNumberFormat="1" applyFill="1" applyBorder="1"/>
    <xf numFmtId="4" fontId="0" fillId="0" borderId="10" xfId="0" applyNumberForma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2" xfId="0" applyBorder="1"/>
    <xf numFmtId="0" fontId="0" fillId="0" borderId="21" xfId="0" applyBorder="1"/>
    <xf numFmtId="0" fontId="0" fillId="0" borderId="20" xfId="0" applyBorder="1"/>
    <xf numFmtId="0" fontId="0" fillId="0" borderId="28" xfId="0" applyBorder="1"/>
    <xf numFmtId="0" fontId="0" fillId="0" borderId="29" xfId="0" applyBorder="1"/>
    <xf numFmtId="0" fontId="0" fillId="0" borderId="14" xfId="0" applyBorder="1"/>
    <xf numFmtId="0" fontId="0" fillId="0" borderId="33" xfId="0" applyBorder="1" applyAlignment="1">
      <alignment wrapText="1"/>
    </xf>
    <xf numFmtId="0" fontId="0" fillId="0" borderId="23"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1" xfId="0" applyBorder="1"/>
    <xf numFmtId="0" fontId="0" fillId="0" borderId="7" xfId="0" applyBorder="1"/>
    <xf numFmtId="0" fontId="0" fillId="0" borderId="35" xfId="0" applyBorder="1" applyAlignment="1">
      <alignment horizontal="center"/>
    </xf>
    <xf numFmtId="0" fontId="4" fillId="0" borderId="0" xfId="0" applyFont="1" applyAlignment="1"/>
    <xf numFmtId="0" fontId="5" fillId="0" borderId="0" xfId="0" applyFont="1"/>
    <xf numFmtId="0" fontId="0" fillId="0" borderId="0" xfId="0" applyFont="1"/>
    <xf numFmtId="0" fontId="3" fillId="0" borderId="7" xfId="0" applyFont="1" applyBorder="1" applyAlignment="1">
      <alignment horizontal="center"/>
    </xf>
    <xf numFmtId="0" fontId="0" fillId="8" borderId="7" xfId="0" applyFont="1" applyFill="1" applyBorder="1" applyAlignment="1">
      <alignment vertical="center"/>
    </xf>
    <xf numFmtId="0" fontId="0" fillId="3" borderId="7" xfId="0" applyFill="1" applyBorder="1"/>
    <xf numFmtId="0" fontId="0" fillId="0" borderId="55" xfId="0" applyBorder="1"/>
    <xf numFmtId="0" fontId="0" fillId="0" borderId="53" xfId="0" applyBorder="1"/>
    <xf numFmtId="0" fontId="0" fillId="0" borderId="54" xfId="0" applyBorder="1"/>
    <xf numFmtId="49" fontId="0" fillId="0" borderId="0" xfId="0" applyNumberFormat="1" applyAlignment="1">
      <alignment horizontal="right" vertical="top"/>
    </xf>
    <xf numFmtId="0" fontId="0" fillId="0" borderId="35" xfId="0" applyBorder="1"/>
    <xf numFmtId="0" fontId="0" fillId="6" borderId="7" xfId="0"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165" fontId="0" fillId="6" borderId="62" xfId="0" applyNumberFormat="1" applyFill="1" applyBorder="1" applyAlignment="1">
      <alignment horizontal="center"/>
    </xf>
    <xf numFmtId="165" fontId="0" fillId="6" borderId="14" xfId="0" applyNumberFormat="1" applyFill="1" applyBorder="1" applyAlignment="1">
      <alignment horizontal="center"/>
    </xf>
    <xf numFmtId="165" fontId="0" fillId="0" borderId="56" xfId="0" applyNumberFormat="1" applyBorder="1" applyAlignment="1">
      <alignment horizontal="center"/>
    </xf>
    <xf numFmtId="165" fontId="0" fillId="0" borderId="57" xfId="0" applyNumberFormat="1" applyBorder="1" applyAlignment="1">
      <alignment horizontal="center"/>
    </xf>
    <xf numFmtId="165" fontId="0" fillId="0" borderId="58" xfId="0" applyNumberFormat="1" applyBorder="1" applyAlignment="1">
      <alignment horizontal="center"/>
    </xf>
    <xf numFmtId="0" fontId="0" fillId="0" borderId="51" xfId="0" applyBorder="1" applyAlignment="1">
      <alignment horizontal="center"/>
    </xf>
    <xf numFmtId="2" fontId="0" fillId="0" borderId="13" xfId="0" applyNumberFormat="1" applyBorder="1" applyAlignment="1">
      <alignment horizontal="center"/>
    </xf>
    <xf numFmtId="2" fontId="0" fillId="0" borderId="40" xfId="0" applyNumberFormat="1" applyBorder="1" applyAlignment="1">
      <alignment horizontal="center"/>
    </xf>
    <xf numFmtId="0" fontId="3" fillId="4" borderId="9" xfId="0" applyFont="1" applyFill="1" applyBorder="1" applyAlignment="1">
      <alignment vertical="center"/>
    </xf>
    <xf numFmtId="4" fontId="0" fillId="0" borderId="10" xfId="0" applyNumberFormat="1" applyBorder="1"/>
    <xf numFmtId="4" fontId="0" fillId="4" borderId="7" xfId="0" applyNumberFormat="1" applyFill="1" applyBorder="1"/>
    <xf numFmtId="4" fontId="0" fillId="4" borderId="14" xfId="0" applyNumberFormat="1" applyFill="1" applyBorder="1"/>
    <xf numFmtId="0" fontId="0" fillId="7" borderId="48" xfId="0" applyFill="1" applyBorder="1" applyAlignment="1">
      <alignment horizontal="justify" vertical="justify" wrapText="1"/>
    </xf>
    <xf numFmtId="0" fontId="0" fillId="7" borderId="49" xfId="0" applyFill="1" applyBorder="1" applyAlignment="1">
      <alignment horizontal="justify" vertical="justify" wrapText="1"/>
    </xf>
    <xf numFmtId="0" fontId="0" fillId="7" borderId="50" xfId="0" applyFill="1" applyBorder="1" applyAlignment="1">
      <alignment horizontal="justify" vertical="justify" wrapText="1"/>
    </xf>
    <xf numFmtId="0" fontId="3" fillId="0" borderId="34" xfId="0" applyFont="1" applyBorder="1" applyAlignment="1">
      <alignment horizontal="left"/>
    </xf>
    <xf numFmtId="0" fontId="3" fillId="0" borderId="51" xfId="0" applyFont="1" applyBorder="1" applyAlignment="1">
      <alignment horizontal="left"/>
    </xf>
    <xf numFmtId="0" fontId="3" fillId="0" borderId="35" xfId="0" applyFont="1" applyBorder="1" applyAlignment="1">
      <alignment horizontal="left"/>
    </xf>
    <xf numFmtId="0" fontId="0" fillId="0" borderId="52" xfId="0"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wrapText="1"/>
    </xf>
    <xf numFmtId="0" fontId="5" fillId="0" borderId="42" xfId="0" applyFont="1" applyBorder="1" applyAlignment="1">
      <alignment horizontal="justify" vertical="justify" wrapText="1"/>
    </xf>
    <xf numFmtId="0" fontId="5" fillId="0" borderId="43" xfId="0" applyFont="1" applyBorder="1" applyAlignment="1">
      <alignment horizontal="justify" vertical="justify" wrapText="1"/>
    </xf>
    <xf numFmtId="0" fontId="5" fillId="0" borderId="44" xfId="0" applyFont="1" applyBorder="1" applyAlignment="1">
      <alignment horizontal="justify" vertical="justify" wrapText="1"/>
    </xf>
    <xf numFmtId="0" fontId="5" fillId="0" borderId="45" xfId="0" applyFont="1" applyBorder="1" applyAlignment="1">
      <alignment horizontal="justify" vertical="justify" wrapText="1"/>
    </xf>
    <xf numFmtId="0" fontId="5" fillId="0" borderId="46" xfId="0" applyFont="1" applyBorder="1" applyAlignment="1">
      <alignment horizontal="justify" vertical="justify" wrapText="1"/>
    </xf>
    <xf numFmtId="0" fontId="5" fillId="0" borderId="47" xfId="0" applyFont="1" applyBorder="1" applyAlignment="1">
      <alignment horizontal="justify" vertical="justify" wrapText="1"/>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top" wrapText="1"/>
    </xf>
    <xf numFmtId="0" fontId="0" fillId="0" borderId="1" xfId="0" applyBorder="1" applyAlignment="1">
      <alignment horizontal="left"/>
    </xf>
    <xf numFmtId="0" fontId="0" fillId="0" borderId="2" xfId="0" applyBorder="1" applyAlignment="1">
      <alignment horizontal="left"/>
    </xf>
    <xf numFmtId="0" fontId="0" fillId="5" borderId="4" xfId="0" applyFill="1" applyBorder="1" applyAlignment="1">
      <alignment horizontal="left" vertical="top"/>
    </xf>
    <xf numFmtId="0" fontId="0" fillId="5" borderId="15" xfId="0" applyFill="1" applyBorder="1" applyAlignment="1">
      <alignment horizontal="left" vertical="top"/>
    </xf>
    <xf numFmtId="0" fontId="0" fillId="0" borderId="8" xfId="0" applyBorder="1" applyAlignment="1">
      <alignment horizontal="left" vertical="center"/>
    </xf>
    <xf numFmtId="0" fontId="0" fillId="0" borderId="16" xfId="0" applyBorder="1" applyAlignment="1">
      <alignment horizontal="left" vertical="center"/>
    </xf>
    <xf numFmtId="0" fontId="3" fillId="4" borderId="4" xfId="0" applyFont="1" applyFill="1" applyBorder="1" applyAlignment="1">
      <alignment horizontal="left" vertical="center"/>
    </xf>
    <xf numFmtId="0" fontId="3" fillId="4" borderId="8" xfId="0" applyFont="1" applyFill="1" applyBorder="1" applyAlignment="1">
      <alignment horizontal="left"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elanec/I-08-0208_ZJN/2_Podloge/Gradj%20radovi_troskovnik_z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inet"/>
      <sheetName val="Prim"/>
      <sheetName val="Referentno"/>
    </sheetNames>
    <sheetDataSet>
      <sheetData sheetId="0">
        <row r="7">
          <cell r="I7">
            <v>0.53864851725814289</v>
          </cell>
        </row>
        <row r="12">
          <cell r="I12">
            <v>3.8405444822557123E-2</v>
          </cell>
        </row>
        <row r="16">
          <cell r="I16">
            <v>0.42294603791929997</v>
          </cell>
        </row>
        <row r="26">
          <cell r="I26">
            <v>0.53864851725814289</v>
          </cell>
        </row>
        <row r="31">
          <cell r="I31">
            <v>3.2956685499058384E-2</v>
          </cell>
        </row>
        <row r="36">
          <cell r="I36">
            <v>0.44538606403013187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N12"/>
  <sheetViews>
    <sheetView tabSelected="1" workbookViewId="0">
      <selection activeCell="C2" sqref="C2"/>
    </sheetView>
  </sheetViews>
  <sheetFormatPr defaultRowHeight="15" x14ac:dyDescent="0.25"/>
  <cols>
    <col min="1" max="2" width="1.5703125" style="3" customWidth="1"/>
    <col min="3" max="16384" width="9.140625" style="3"/>
  </cols>
  <sheetData>
    <row r="6" spans="3:14" ht="46.5" x14ac:dyDescent="0.7">
      <c r="C6" s="1" t="s">
        <v>0</v>
      </c>
      <c r="D6" s="2"/>
      <c r="E6" s="2"/>
      <c r="F6" s="2"/>
      <c r="G6" s="2"/>
      <c r="H6" s="2"/>
      <c r="I6" s="2"/>
      <c r="J6" s="2"/>
      <c r="K6" s="2"/>
      <c r="L6" s="2"/>
      <c r="M6" s="2"/>
      <c r="N6" s="2"/>
    </row>
    <row r="7" spans="3:14" x14ac:dyDescent="0.25">
      <c r="C7" s="4"/>
    </row>
    <row r="8" spans="3:14" ht="46.5" x14ac:dyDescent="0.7">
      <c r="C8" s="1" t="s">
        <v>44</v>
      </c>
      <c r="D8" s="2"/>
      <c r="E8" s="2"/>
      <c r="F8" s="2"/>
      <c r="G8" s="2"/>
      <c r="H8" s="2"/>
      <c r="I8" s="2"/>
      <c r="J8" s="2"/>
      <c r="K8" s="2"/>
      <c r="L8" s="2"/>
      <c r="M8" s="2"/>
      <c r="N8" s="2"/>
    </row>
    <row r="9" spans="3:14" x14ac:dyDescent="0.25">
      <c r="C9" s="4"/>
    </row>
    <row r="10" spans="3:14" ht="46.5" x14ac:dyDescent="0.7">
      <c r="C10" s="1" t="s">
        <v>7</v>
      </c>
      <c r="D10" s="2"/>
      <c r="E10" s="2"/>
      <c r="F10" s="2"/>
      <c r="G10" s="2"/>
      <c r="H10" s="2"/>
      <c r="I10" s="2"/>
      <c r="J10" s="2"/>
      <c r="K10" s="2"/>
      <c r="L10" s="2"/>
      <c r="M10" s="2"/>
      <c r="N10" s="2"/>
    </row>
    <row r="12" spans="3:14" ht="46.5" x14ac:dyDescent="0.7">
      <c r="C12" s="2" t="s">
        <v>46</v>
      </c>
      <c r="D12" s="2"/>
      <c r="E12" s="2"/>
      <c r="F12" s="2"/>
      <c r="G12" s="2"/>
      <c r="H12" s="2"/>
      <c r="I12" s="2"/>
      <c r="J12" s="2"/>
      <c r="K12" s="2"/>
      <c r="L12" s="2"/>
      <c r="M12" s="2"/>
      <c r="N1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
  <sheetViews>
    <sheetView zoomScale="120" zoomScaleNormal="120" workbookViewId="0">
      <selection activeCell="A4" sqref="A4:XFD4"/>
    </sheetView>
  </sheetViews>
  <sheetFormatPr defaultRowHeight="15" x14ac:dyDescent="0.25"/>
  <cols>
    <col min="2" max="2" width="13.85546875" customWidth="1"/>
    <col min="13" max="13" width="8.5703125" customWidth="1"/>
  </cols>
  <sheetData>
    <row r="2" spans="2:15" ht="60.75" customHeight="1" x14ac:dyDescent="0.25">
      <c r="B2" s="85" t="s">
        <v>48</v>
      </c>
      <c r="C2" s="86"/>
      <c r="D2" s="86"/>
      <c r="E2" s="86"/>
      <c r="F2" s="86"/>
      <c r="G2" s="86"/>
      <c r="H2" s="86"/>
      <c r="I2" s="86"/>
      <c r="J2" s="86"/>
      <c r="K2" s="86"/>
      <c r="L2" s="86"/>
      <c r="M2" s="87"/>
      <c r="N2" s="49"/>
      <c r="O2" s="49"/>
    </row>
    <row r="3" spans="2:15" ht="60.75" customHeight="1" x14ac:dyDescent="0.25">
      <c r="B3" s="88" t="s">
        <v>47</v>
      </c>
      <c r="C3" s="89"/>
      <c r="D3" s="89"/>
      <c r="E3" s="89"/>
      <c r="F3" s="89"/>
      <c r="G3" s="89"/>
      <c r="H3" s="89"/>
      <c r="I3" s="89"/>
      <c r="J3" s="89"/>
      <c r="K3" s="89"/>
      <c r="L3" s="89"/>
      <c r="M3" s="90"/>
    </row>
    <row r="4" spans="2:15" ht="7.5" customHeight="1" x14ac:dyDescent="0.25">
      <c r="B4" s="50"/>
      <c r="C4" s="51"/>
      <c r="D4" s="51"/>
      <c r="E4" s="51"/>
      <c r="F4" s="51"/>
      <c r="G4" s="51"/>
      <c r="H4" s="51"/>
      <c r="I4" s="51"/>
      <c r="J4" s="51"/>
      <c r="K4" s="51"/>
      <c r="L4" s="51"/>
      <c r="M4" s="51"/>
    </row>
    <row r="5" spans="2:15" ht="46.5" customHeight="1" x14ac:dyDescent="0.25">
      <c r="B5" s="76" t="s">
        <v>69</v>
      </c>
      <c r="C5" s="77"/>
      <c r="D5" s="77"/>
      <c r="E5" s="77"/>
      <c r="F5" s="77"/>
      <c r="G5" s="77"/>
      <c r="H5" s="77"/>
      <c r="I5" s="77"/>
      <c r="J5" s="77"/>
      <c r="K5" s="77"/>
      <c r="L5" s="77"/>
      <c r="M5" s="78"/>
    </row>
    <row r="6" spans="2:15" ht="15.75" thickBot="1" x14ac:dyDescent="0.3"/>
    <row r="7" spans="2:15" ht="15.75" thickBot="1" x14ac:dyDescent="0.3">
      <c r="B7" s="52" t="s">
        <v>49</v>
      </c>
      <c r="C7" s="79" t="s">
        <v>50</v>
      </c>
      <c r="D7" s="80"/>
      <c r="E7" s="80"/>
      <c r="F7" s="80"/>
      <c r="G7" s="80"/>
      <c r="H7" s="80"/>
      <c r="I7" s="80"/>
      <c r="J7" s="80"/>
      <c r="K7" s="80"/>
      <c r="L7" s="80"/>
      <c r="M7" s="81"/>
    </row>
    <row r="8" spans="2:15" ht="29.25" customHeight="1" thickBot="1" x14ac:dyDescent="0.3">
      <c r="B8" s="53" t="s">
        <v>51</v>
      </c>
      <c r="C8" s="82" t="s">
        <v>70</v>
      </c>
      <c r="D8" s="83"/>
      <c r="E8" s="83"/>
      <c r="F8" s="83"/>
      <c r="G8" s="83"/>
      <c r="H8" s="83"/>
      <c r="I8" s="83"/>
      <c r="J8" s="83"/>
      <c r="K8" s="83"/>
      <c r="L8" s="83"/>
      <c r="M8" s="84"/>
    </row>
    <row r="9" spans="2:15" ht="15.75" thickBot="1" x14ac:dyDescent="0.3">
      <c r="B9" s="54" t="s">
        <v>52</v>
      </c>
      <c r="C9" s="47" t="s">
        <v>53</v>
      </c>
      <c r="D9" s="55"/>
      <c r="E9" s="56"/>
      <c r="F9" s="56"/>
      <c r="G9" s="56"/>
      <c r="H9" s="56"/>
      <c r="I9" s="56"/>
      <c r="J9" s="56"/>
      <c r="K9" s="56"/>
      <c r="L9" s="56"/>
      <c r="M9" s="57"/>
    </row>
  </sheetData>
  <mergeCells count="5">
    <mergeCell ref="B5:M5"/>
    <mergeCell ref="C7:M7"/>
    <mergeCell ref="C8:M8"/>
    <mergeCell ref="B2:M2"/>
    <mergeCell ref="B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8"/>
  <sheetViews>
    <sheetView zoomScale="120" zoomScaleNormal="120" workbookViewId="0">
      <selection activeCell="F15" sqref="F15"/>
    </sheetView>
  </sheetViews>
  <sheetFormatPr defaultRowHeight="15" x14ac:dyDescent="0.25"/>
  <cols>
    <col min="1" max="1" width="3.28515625" customWidth="1"/>
    <col min="2" max="2" width="23.42578125" customWidth="1"/>
    <col min="3" max="3" width="70.5703125" customWidth="1"/>
    <col min="4" max="4" width="16.42578125" customWidth="1"/>
    <col min="5" max="5" width="16.7109375" customWidth="1"/>
  </cols>
  <sheetData>
    <row r="2" spans="2:7" ht="32.25" customHeight="1" x14ac:dyDescent="0.45">
      <c r="B2" s="5" t="s">
        <v>45</v>
      </c>
      <c r="C2" s="6"/>
      <c r="D2" s="6"/>
      <c r="E2" s="6"/>
    </row>
    <row r="3" spans="2:7" s="8" customFormat="1" ht="6" customHeight="1" thickBot="1" x14ac:dyDescent="0.5">
      <c r="B3" s="7"/>
    </row>
    <row r="4" spans="2:7" ht="15" customHeight="1" thickBot="1" x14ac:dyDescent="0.3">
      <c r="B4" s="94"/>
      <c r="C4" s="95"/>
      <c r="D4" s="9" t="s">
        <v>1</v>
      </c>
      <c r="E4" s="10" t="s">
        <v>2</v>
      </c>
    </row>
    <row r="5" spans="2:7" ht="15" customHeight="1" thickBot="1" x14ac:dyDescent="0.3">
      <c r="B5" s="100" t="s">
        <v>3</v>
      </c>
      <c r="C5" s="11" t="s">
        <v>79</v>
      </c>
      <c r="D5" s="12" t="s">
        <v>35</v>
      </c>
      <c r="E5" s="74"/>
    </row>
    <row r="6" spans="2:7" ht="15" customHeight="1" thickBot="1" x14ac:dyDescent="0.3">
      <c r="B6" s="101"/>
      <c r="C6" s="11" t="s">
        <v>80</v>
      </c>
      <c r="D6" s="12" t="s">
        <v>35</v>
      </c>
      <c r="E6" s="74"/>
    </row>
    <row r="7" spans="2:7" ht="15" customHeight="1" thickBot="1" x14ac:dyDescent="0.3">
      <c r="B7" s="101"/>
      <c r="C7" s="11" t="s">
        <v>81</v>
      </c>
      <c r="D7" s="12" t="s">
        <v>35</v>
      </c>
      <c r="E7" s="75"/>
    </row>
    <row r="8" spans="2:7" s="8" customFormat="1" ht="15" customHeight="1" x14ac:dyDescent="0.25">
      <c r="B8" s="17"/>
      <c r="C8" s="24"/>
      <c r="D8" s="25"/>
      <c r="E8" s="19"/>
    </row>
    <row r="9" spans="2:7" s="8" customFormat="1" ht="15" customHeight="1" x14ac:dyDescent="0.25">
      <c r="B9" s="98" t="s">
        <v>4</v>
      </c>
      <c r="C9" s="18" t="s">
        <v>59</v>
      </c>
      <c r="D9" s="18" t="s">
        <v>83</v>
      </c>
      <c r="E9" s="29">
        <v>292</v>
      </c>
    </row>
    <row r="10" spans="2:7" s="8" customFormat="1" ht="15" customHeight="1" x14ac:dyDescent="0.25">
      <c r="B10" s="98"/>
      <c r="C10" s="18" t="s">
        <v>60</v>
      </c>
      <c r="D10" s="18" t="s">
        <v>83</v>
      </c>
      <c r="E10" s="29">
        <v>620</v>
      </c>
    </row>
    <row r="11" spans="2:7" s="8" customFormat="1" ht="15" customHeight="1" x14ac:dyDescent="0.25">
      <c r="B11" s="98"/>
      <c r="C11" s="18" t="s">
        <v>61</v>
      </c>
      <c r="D11" s="18" t="s">
        <v>83</v>
      </c>
      <c r="E11" s="29">
        <v>210</v>
      </c>
    </row>
    <row r="12" spans="2:7" s="8" customFormat="1" ht="15" hidden="1" customHeight="1" x14ac:dyDescent="0.25">
      <c r="B12" s="98"/>
      <c r="C12" s="18" t="s">
        <v>54</v>
      </c>
      <c r="D12" s="18" t="s">
        <v>31</v>
      </c>
      <c r="E12" s="23">
        <f>E5/E9</f>
        <v>0</v>
      </c>
    </row>
    <row r="13" spans="2:7" s="8" customFormat="1" ht="15" hidden="1" customHeight="1" x14ac:dyDescent="0.25">
      <c r="B13" s="98"/>
      <c r="C13" s="18" t="s">
        <v>29</v>
      </c>
      <c r="D13" s="18" t="s">
        <v>31</v>
      </c>
      <c r="E13" s="23">
        <f t="shared" ref="E13:E14" si="0">E6/E10</f>
        <v>0</v>
      </c>
    </row>
    <row r="14" spans="2:7" s="8" customFormat="1" ht="15" hidden="1" customHeight="1" x14ac:dyDescent="0.25">
      <c r="B14" s="98"/>
      <c r="C14" s="18" t="s">
        <v>30</v>
      </c>
      <c r="D14" s="18" t="s">
        <v>31</v>
      </c>
      <c r="E14" s="23">
        <f t="shared" si="0"/>
        <v>0</v>
      </c>
    </row>
    <row r="15" spans="2:7" ht="15" customHeight="1" x14ac:dyDescent="0.25">
      <c r="B15" s="98"/>
      <c r="C15" s="14" t="s">
        <v>62</v>
      </c>
      <c r="D15" s="14" t="s">
        <v>84</v>
      </c>
      <c r="E15" s="73">
        <f>pomoćna!E20</f>
        <v>43.877243697478995</v>
      </c>
      <c r="F15" s="8"/>
      <c r="G15" s="8"/>
    </row>
    <row r="16" spans="2:7" ht="15" customHeight="1" x14ac:dyDescent="0.25">
      <c r="B16" s="98"/>
      <c r="C16" s="14" t="s">
        <v>63</v>
      </c>
      <c r="D16" s="14" t="s">
        <v>84</v>
      </c>
      <c r="E16" s="73">
        <f>pomoćna!E21</f>
        <v>56.393949579831933</v>
      </c>
      <c r="F16" s="8"/>
      <c r="G16" s="8"/>
    </row>
    <row r="17" spans="2:8" ht="15" customHeight="1" x14ac:dyDescent="0.25">
      <c r="B17" s="98"/>
      <c r="C17" s="14" t="s">
        <v>64</v>
      </c>
      <c r="D17" s="14" t="s">
        <v>84</v>
      </c>
      <c r="E17" s="73">
        <f>pomoćna!E22</f>
        <v>76.338151260504205</v>
      </c>
      <c r="F17" s="8"/>
      <c r="G17" s="8"/>
    </row>
    <row r="18" spans="2:8" ht="15" customHeight="1" x14ac:dyDescent="0.25">
      <c r="B18" s="98"/>
      <c r="C18" s="14" t="s">
        <v>58</v>
      </c>
      <c r="D18" s="14" t="s">
        <v>85</v>
      </c>
      <c r="E18" s="21">
        <v>0.23400000000000001</v>
      </c>
      <c r="F18" s="8"/>
      <c r="G18" s="8"/>
    </row>
    <row r="19" spans="2:8" ht="15" customHeight="1" x14ac:dyDescent="0.25">
      <c r="B19" s="99"/>
      <c r="C19" s="14" t="s">
        <v>19</v>
      </c>
      <c r="D19" s="14" t="s">
        <v>82</v>
      </c>
      <c r="E19" s="20">
        <v>25</v>
      </c>
      <c r="F19" s="8"/>
      <c r="G19" s="8"/>
      <c r="H19" s="8"/>
    </row>
    <row r="20" spans="2:8" ht="15" customHeight="1" x14ac:dyDescent="0.25">
      <c r="B20" s="13"/>
      <c r="C20" s="14"/>
      <c r="D20" s="14"/>
      <c r="E20" s="20"/>
      <c r="F20" s="8"/>
      <c r="H20" s="8"/>
    </row>
    <row r="21" spans="2:8" ht="15" customHeight="1" x14ac:dyDescent="0.25">
      <c r="B21" s="96" t="s">
        <v>5</v>
      </c>
      <c r="C21" s="15" t="s">
        <v>74</v>
      </c>
      <c r="D21" s="15" t="s">
        <v>87</v>
      </c>
      <c r="E21" s="26">
        <f>(E12*E15+E13*E16+E14*E17)*E18/1000</f>
        <v>0</v>
      </c>
      <c r="F21" s="8"/>
      <c r="H21" s="8"/>
    </row>
    <row r="22" spans="2:8" ht="15" customHeight="1" thickBot="1" x14ac:dyDescent="0.3">
      <c r="B22" s="97"/>
      <c r="C22" s="16" t="s">
        <v>36</v>
      </c>
      <c r="D22" s="16" t="s">
        <v>6</v>
      </c>
      <c r="E22" s="27">
        <f>E21*E19</f>
        <v>0</v>
      </c>
      <c r="F22" s="8"/>
      <c r="H22" s="8"/>
    </row>
    <row r="23" spans="2:8" x14ac:dyDescent="0.25">
      <c r="F23" s="8"/>
      <c r="H23" s="8"/>
    </row>
    <row r="24" spans="2:8" x14ac:dyDescent="0.25">
      <c r="C24" t="s">
        <v>55</v>
      </c>
    </row>
    <row r="26" spans="2:8" ht="45.75" customHeight="1" x14ac:dyDescent="0.25">
      <c r="B26" s="58" t="s">
        <v>56</v>
      </c>
      <c r="C26" s="92" t="s">
        <v>65</v>
      </c>
      <c r="D26" s="92"/>
      <c r="E26" s="92"/>
    </row>
    <row r="27" spans="2:8" ht="30" customHeight="1" x14ac:dyDescent="0.25">
      <c r="B27" s="58" t="s">
        <v>66</v>
      </c>
      <c r="C27" s="93" t="s">
        <v>67</v>
      </c>
      <c r="D27" s="93"/>
      <c r="E27" s="93"/>
    </row>
    <row r="28" spans="2:8" ht="30" customHeight="1" x14ac:dyDescent="0.25">
      <c r="B28" s="58" t="s">
        <v>68</v>
      </c>
      <c r="C28" s="91" t="s">
        <v>57</v>
      </c>
      <c r="D28" s="91"/>
      <c r="E28" s="91"/>
    </row>
  </sheetData>
  <mergeCells count="7">
    <mergeCell ref="C28:E28"/>
    <mergeCell ref="C26:E26"/>
    <mergeCell ref="C27:E27"/>
    <mergeCell ref="B4:C4"/>
    <mergeCell ref="B21:B22"/>
    <mergeCell ref="B9:B19"/>
    <mergeCell ref="B5:B7"/>
  </mergeCells>
  <pageMargins left="0.7" right="0.7" top="0.75" bottom="0.75" header="0.3" footer="0.3"/>
  <pageSetup paperSize="9" orientation="portrait" r:id="rId1"/>
  <ignoredErrors>
    <ignoredError sqref="B27:B28 B2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32"/>
  <sheetViews>
    <sheetView zoomScale="120" zoomScaleNormal="120" workbookViewId="0">
      <selection activeCell="C30" sqref="C30:E30"/>
    </sheetView>
  </sheetViews>
  <sheetFormatPr defaultRowHeight="15" x14ac:dyDescent="0.25"/>
  <cols>
    <col min="1" max="1" width="3.28515625" customWidth="1"/>
    <col min="2" max="2" width="23.42578125" customWidth="1"/>
    <col min="3" max="3" width="64.85546875" customWidth="1"/>
    <col min="4" max="4" width="17.42578125" customWidth="1"/>
    <col min="5" max="5" width="17.85546875" customWidth="1"/>
  </cols>
  <sheetData>
    <row r="2" spans="2:5" ht="32.25" customHeight="1" x14ac:dyDescent="0.45">
      <c r="B2" s="5" t="s">
        <v>45</v>
      </c>
      <c r="C2" s="6"/>
      <c r="D2" s="6"/>
      <c r="E2" s="6"/>
    </row>
    <row r="3" spans="2:5" s="8" customFormat="1" ht="6" customHeight="1" thickBot="1" x14ac:dyDescent="0.5">
      <c r="B3" s="7"/>
    </row>
    <row r="4" spans="2:5" ht="15" customHeight="1" thickBot="1" x14ac:dyDescent="0.3">
      <c r="B4" s="94"/>
      <c r="C4" s="95"/>
      <c r="D4" s="9" t="s">
        <v>1</v>
      </c>
      <c r="E4" s="10" t="s">
        <v>2</v>
      </c>
    </row>
    <row r="5" spans="2:5" ht="15" customHeight="1" thickBot="1" x14ac:dyDescent="0.3">
      <c r="B5" s="72" t="s">
        <v>3</v>
      </c>
      <c r="C5" s="11" t="s">
        <v>86</v>
      </c>
      <c r="D5" s="12" t="s">
        <v>35</v>
      </c>
      <c r="E5" s="74"/>
    </row>
    <row r="6" spans="2:5" s="8" customFormat="1" ht="15" customHeight="1" x14ac:dyDescent="0.25">
      <c r="B6" s="22"/>
      <c r="C6" s="18"/>
      <c r="D6" s="24"/>
      <c r="E6" s="28"/>
    </row>
    <row r="7" spans="2:5" ht="15" customHeight="1" x14ac:dyDescent="0.25">
      <c r="B7" s="102" t="s">
        <v>4</v>
      </c>
      <c r="C7" s="18" t="s">
        <v>72</v>
      </c>
      <c r="D7" s="18" t="s">
        <v>38</v>
      </c>
      <c r="E7" s="29">
        <f>pomoćna!C26</f>
        <v>53.86</v>
      </c>
    </row>
    <row r="8" spans="2:5" ht="15" customHeight="1" x14ac:dyDescent="0.25">
      <c r="B8" s="103"/>
      <c r="C8" s="18" t="s">
        <v>37</v>
      </c>
      <c r="D8" s="18" t="s">
        <v>38</v>
      </c>
      <c r="E8" s="29">
        <f>pomoćna!C27</f>
        <v>3.57</v>
      </c>
    </row>
    <row r="9" spans="2:5" ht="15" customHeight="1" x14ac:dyDescent="0.25">
      <c r="B9" s="103"/>
      <c r="C9" s="18" t="s">
        <v>73</v>
      </c>
      <c r="D9" s="18" t="s">
        <v>38</v>
      </c>
      <c r="E9" s="29">
        <f>pomoćna!C28</f>
        <v>43.42</v>
      </c>
    </row>
    <row r="10" spans="2:5" s="8" customFormat="1" ht="15" hidden="1" customHeight="1" x14ac:dyDescent="0.25">
      <c r="B10" s="103"/>
      <c r="C10" s="18" t="s">
        <v>32</v>
      </c>
      <c r="D10" s="18" t="s">
        <v>35</v>
      </c>
      <c r="E10" s="23">
        <f>$E$5*(E7/100)</f>
        <v>0</v>
      </c>
    </row>
    <row r="11" spans="2:5" s="8" customFormat="1" ht="15" hidden="1" customHeight="1" x14ac:dyDescent="0.25">
      <c r="B11" s="103"/>
      <c r="C11" s="18" t="s">
        <v>33</v>
      </c>
      <c r="D11" s="18" t="s">
        <v>35</v>
      </c>
      <c r="E11" s="23">
        <f>$E$5*(E8/100)</f>
        <v>0</v>
      </c>
    </row>
    <row r="12" spans="2:5" s="8" customFormat="1" ht="15" hidden="1" customHeight="1" x14ac:dyDescent="0.25">
      <c r="B12" s="103"/>
      <c r="C12" s="18" t="s">
        <v>34</v>
      </c>
      <c r="D12" s="18" t="s">
        <v>35</v>
      </c>
      <c r="E12" s="23">
        <f>$E$5*(E9/100)</f>
        <v>0</v>
      </c>
    </row>
    <row r="13" spans="2:5" s="8" customFormat="1" ht="15" customHeight="1" x14ac:dyDescent="0.25">
      <c r="B13" s="103"/>
      <c r="C13" s="18" t="s">
        <v>77</v>
      </c>
      <c r="D13" s="18" t="s">
        <v>83</v>
      </c>
      <c r="E13" s="29">
        <f>DP!E9</f>
        <v>292</v>
      </c>
    </row>
    <row r="14" spans="2:5" s="8" customFormat="1" ht="15" customHeight="1" x14ac:dyDescent="0.25">
      <c r="B14" s="103"/>
      <c r="C14" s="18" t="s">
        <v>75</v>
      </c>
      <c r="D14" s="18" t="s">
        <v>83</v>
      </c>
      <c r="E14" s="29">
        <f>DP!E10</f>
        <v>620</v>
      </c>
    </row>
    <row r="15" spans="2:5" s="8" customFormat="1" ht="15" customHeight="1" x14ac:dyDescent="0.25">
      <c r="B15" s="103"/>
      <c r="C15" s="18" t="s">
        <v>76</v>
      </c>
      <c r="D15" s="18" t="s">
        <v>83</v>
      </c>
      <c r="E15" s="29">
        <f>DP!E11</f>
        <v>210</v>
      </c>
    </row>
    <row r="16" spans="2:5" s="8" customFormat="1" ht="15" hidden="1" customHeight="1" x14ac:dyDescent="0.25">
      <c r="B16" s="103"/>
      <c r="C16" s="18" t="s">
        <v>28</v>
      </c>
      <c r="D16" s="18" t="s">
        <v>31</v>
      </c>
      <c r="E16" s="23">
        <f>E10/E13</f>
        <v>0</v>
      </c>
    </row>
    <row r="17" spans="2:5" s="8" customFormat="1" ht="15" hidden="1" customHeight="1" x14ac:dyDescent="0.25">
      <c r="B17" s="103"/>
      <c r="C17" s="18" t="s">
        <v>29</v>
      </c>
      <c r="D17" s="18" t="s">
        <v>31</v>
      </c>
      <c r="E17" s="23">
        <f t="shared" ref="E17:E18" si="0">E11/E14</f>
        <v>0</v>
      </c>
    </row>
    <row r="18" spans="2:5" s="8" customFormat="1" ht="15" hidden="1" customHeight="1" x14ac:dyDescent="0.25">
      <c r="B18" s="103"/>
      <c r="C18" s="18" t="s">
        <v>30</v>
      </c>
      <c r="D18" s="18" t="s">
        <v>31</v>
      </c>
      <c r="E18" s="23">
        <f t="shared" si="0"/>
        <v>0</v>
      </c>
    </row>
    <row r="19" spans="2:5" ht="15" customHeight="1" x14ac:dyDescent="0.25">
      <c r="B19" s="103"/>
      <c r="C19" s="14" t="s">
        <v>62</v>
      </c>
      <c r="D19" s="14" t="s">
        <v>84</v>
      </c>
      <c r="E19" s="73">
        <f>pomoćna!E20</f>
        <v>43.877243697478995</v>
      </c>
    </row>
    <row r="20" spans="2:5" ht="15" customHeight="1" x14ac:dyDescent="0.25">
      <c r="B20" s="103"/>
      <c r="C20" s="14" t="s">
        <v>63</v>
      </c>
      <c r="D20" s="14" t="s">
        <v>84</v>
      </c>
      <c r="E20" s="73">
        <f>pomoćna!E21</f>
        <v>56.393949579831933</v>
      </c>
    </row>
    <row r="21" spans="2:5" ht="15" customHeight="1" x14ac:dyDescent="0.25">
      <c r="B21" s="103"/>
      <c r="C21" s="14" t="s">
        <v>64</v>
      </c>
      <c r="D21" s="14" t="s">
        <v>84</v>
      </c>
      <c r="E21" s="73">
        <f>pomoćna!E22</f>
        <v>76.338151260504205</v>
      </c>
    </row>
    <row r="22" spans="2:5" ht="15" customHeight="1" x14ac:dyDescent="0.25">
      <c r="B22" s="103"/>
      <c r="C22" s="14" t="s">
        <v>78</v>
      </c>
      <c r="D22" s="14" t="s">
        <v>85</v>
      </c>
      <c r="E22" s="21">
        <v>0.23400000000000001</v>
      </c>
    </row>
    <row r="23" spans="2:5" ht="15" customHeight="1" x14ac:dyDescent="0.25">
      <c r="B23" s="104"/>
      <c r="C23" s="14" t="s">
        <v>19</v>
      </c>
      <c r="D23" s="14" t="s">
        <v>82</v>
      </c>
      <c r="E23" s="20">
        <v>25</v>
      </c>
    </row>
    <row r="24" spans="2:5" ht="15" customHeight="1" x14ac:dyDescent="0.25">
      <c r="B24" s="13"/>
      <c r="C24" s="14"/>
      <c r="D24" s="14"/>
      <c r="E24" s="20"/>
    </row>
    <row r="25" spans="2:5" ht="15" customHeight="1" x14ac:dyDescent="0.25">
      <c r="B25" s="96" t="s">
        <v>5</v>
      </c>
      <c r="C25" s="15" t="s">
        <v>74</v>
      </c>
      <c r="D25" s="15" t="s">
        <v>87</v>
      </c>
      <c r="E25" s="26">
        <f>(E16*E19+E17*E20+E18*E21)*E22/1000</f>
        <v>0</v>
      </c>
    </row>
    <row r="26" spans="2:5" ht="15" customHeight="1" thickBot="1" x14ac:dyDescent="0.3">
      <c r="B26" s="97"/>
      <c r="C26" s="16" t="s">
        <v>36</v>
      </c>
      <c r="D26" s="16" t="s">
        <v>6</v>
      </c>
      <c r="E26" s="27">
        <f>E25*E23</f>
        <v>0</v>
      </c>
    </row>
    <row r="28" spans="2:5" x14ac:dyDescent="0.25">
      <c r="C28" t="s">
        <v>55</v>
      </c>
    </row>
    <row r="30" spans="2:5" ht="45.75" customHeight="1" x14ac:dyDescent="0.25">
      <c r="B30" s="58" t="s">
        <v>56</v>
      </c>
      <c r="C30" s="92" t="s">
        <v>65</v>
      </c>
      <c r="D30" s="92"/>
      <c r="E30" s="92"/>
    </row>
    <row r="31" spans="2:5" ht="30" customHeight="1" x14ac:dyDescent="0.25">
      <c r="B31" s="58" t="s">
        <v>66</v>
      </c>
      <c r="C31" s="93" t="s">
        <v>67</v>
      </c>
      <c r="D31" s="93"/>
      <c r="E31" s="93"/>
    </row>
    <row r="32" spans="2:5" ht="30" customHeight="1" x14ac:dyDescent="0.25">
      <c r="B32" s="58" t="s">
        <v>68</v>
      </c>
      <c r="C32" s="91" t="s">
        <v>57</v>
      </c>
      <c r="D32" s="91"/>
      <c r="E32" s="91"/>
    </row>
  </sheetData>
  <mergeCells count="6">
    <mergeCell ref="C31:E31"/>
    <mergeCell ref="C32:E32"/>
    <mergeCell ref="B4:C4"/>
    <mergeCell ref="B25:B26"/>
    <mergeCell ref="B7:B23"/>
    <mergeCell ref="C30:E30"/>
  </mergeCells>
  <pageMargins left="0.7" right="0.7" top="0.75" bottom="0.75" header="0.3" footer="0.3"/>
  <pageSetup paperSize="9" orientation="portrait" r:id="rId1"/>
  <ignoredErrors>
    <ignoredError sqref="B30:B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
  <sheetViews>
    <sheetView workbookViewId="0">
      <selection activeCell="E28" sqref="E28"/>
    </sheetView>
  </sheetViews>
  <sheetFormatPr defaultRowHeight="15" x14ac:dyDescent="0.25"/>
  <cols>
    <col min="2" max="2" width="38.85546875" customWidth="1"/>
    <col min="3" max="3" width="24.42578125" customWidth="1"/>
    <col min="4" max="4" width="16.42578125" customWidth="1"/>
    <col min="5" max="5" width="19.85546875" customWidth="1"/>
    <col min="6" max="6" width="12.7109375" customWidth="1"/>
  </cols>
  <sheetData>
    <row r="2" spans="2:4" ht="49.5" customHeight="1" x14ac:dyDescent="0.25">
      <c r="B2" s="110" t="s">
        <v>22</v>
      </c>
      <c r="C2" s="110"/>
      <c r="D2" s="110"/>
    </row>
    <row r="3" spans="2:4" ht="15.75" thickBot="1" x14ac:dyDescent="0.3"/>
    <row r="4" spans="2:4" ht="30.75" thickBot="1" x14ac:dyDescent="0.3">
      <c r="B4" s="108"/>
      <c r="C4" s="109"/>
      <c r="D4" s="40" t="s">
        <v>43</v>
      </c>
    </row>
    <row r="5" spans="2:4" x14ac:dyDescent="0.25">
      <c r="B5" s="105" t="s">
        <v>8</v>
      </c>
      <c r="C5" s="35" t="s">
        <v>9</v>
      </c>
      <c r="D5" s="34">
        <v>1.26</v>
      </c>
    </row>
    <row r="6" spans="2:4" x14ac:dyDescent="0.25">
      <c r="B6" s="106"/>
      <c r="C6" s="36" t="s">
        <v>10</v>
      </c>
      <c r="D6" s="30">
        <f>(0.3+0.45+0.5+0.6)/4</f>
        <v>0.46250000000000002</v>
      </c>
    </row>
    <row r="7" spans="2:4" x14ac:dyDescent="0.25">
      <c r="B7" s="106"/>
      <c r="C7" s="36" t="s">
        <v>11</v>
      </c>
      <c r="D7" s="30">
        <v>3.15</v>
      </c>
    </row>
    <row r="8" spans="2:4" x14ac:dyDescent="0.25">
      <c r="B8" s="106"/>
      <c r="C8" s="36" t="s">
        <v>12</v>
      </c>
      <c r="D8" s="30">
        <f>(1.4+1.8+2.5+2.8)/4</f>
        <v>2.125</v>
      </c>
    </row>
    <row r="9" spans="2:4" x14ac:dyDescent="0.25">
      <c r="B9" s="106"/>
      <c r="C9" s="36" t="s">
        <v>13</v>
      </c>
      <c r="D9" s="30">
        <v>1.75</v>
      </c>
    </row>
    <row r="10" spans="2:4" x14ac:dyDescent="0.25">
      <c r="B10" s="106"/>
      <c r="C10" s="36" t="s">
        <v>14</v>
      </c>
      <c r="D10" s="30">
        <f>(0.25+0.3+0.4+0.5)/4</f>
        <v>0.36250000000000004</v>
      </c>
    </row>
    <row r="11" spans="2:4" x14ac:dyDescent="0.25">
      <c r="B11" s="106"/>
      <c r="C11" s="36" t="s">
        <v>15</v>
      </c>
      <c r="D11" s="30">
        <v>2200</v>
      </c>
    </row>
    <row r="12" spans="2:4" x14ac:dyDescent="0.25">
      <c r="B12" s="106"/>
      <c r="C12" s="36" t="s">
        <v>16</v>
      </c>
      <c r="D12" s="30">
        <v>1</v>
      </c>
    </row>
    <row r="13" spans="2:4" x14ac:dyDescent="0.25">
      <c r="B13" s="106"/>
      <c r="C13" s="36" t="s">
        <v>17</v>
      </c>
      <c r="D13" s="30">
        <v>0.59499999999999997</v>
      </c>
    </row>
    <row r="14" spans="2:4" ht="15.75" thickBot="1" x14ac:dyDescent="0.3">
      <c r="B14" s="107"/>
      <c r="C14" s="37" t="s">
        <v>18</v>
      </c>
      <c r="D14" s="32">
        <v>0.62</v>
      </c>
    </row>
    <row r="15" spans="2:4" ht="15.75" thickBot="1" x14ac:dyDescent="0.3">
      <c r="B15" s="39" t="s">
        <v>19</v>
      </c>
      <c r="C15" s="38"/>
      <c r="D15" s="33">
        <v>25</v>
      </c>
    </row>
    <row r="18" spans="2:6" ht="15.75" thickBot="1" x14ac:dyDescent="0.3">
      <c r="B18" t="s">
        <v>21</v>
      </c>
    </row>
    <row r="19" spans="2:6" ht="15.75" thickBot="1" x14ac:dyDescent="0.3">
      <c r="B19" s="44"/>
      <c r="C19" s="45"/>
      <c r="D19" s="69" t="s">
        <v>26</v>
      </c>
      <c r="E19" s="60" t="s">
        <v>71</v>
      </c>
      <c r="F19" s="59"/>
    </row>
    <row r="20" spans="2:6" x14ac:dyDescent="0.25">
      <c r="B20" s="42" t="s">
        <v>20</v>
      </c>
      <c r="C20" s="43" t="s">
        <v>23</v>
      </c>
      <c r="D20" s="66">
        <f>((D5-D6)*D11*24*D12/D13*D14)/1000</f>
        <v>43.877243697478995</v>
      </c>
      <c r="E20" s="64">
        <f>D20</f>
        <v>43.877243697478995</v>
      </c>
      <c r="F20" s="61" t="s">
        <v>27</v>
      </c>
    </row>
    <row r="21" spans="2:6" x14ac:dyDescent="0.25">
      <c r="B21" s="41" t="s">
        <v>20</v>
      </c>
      <c r="C21" s="30" t="s">
        <v>24</v>
      </c>
      <c r="D21" s="67">
        <f>((D7-D8)*D11*24*D12/D13*D14)/1000</f>
        <v>56.393949579831933</v>
      </c>
      <c r="E21" s="64">
        <f t="shared" ref="E21:E22" si="0">D21</f>
        <v>56.393949579831933</v>
      </c>
      <c r="F21" s="62" t="s">
        <v>27</v>
      </c>
    </row>
    <row r="22" spans="2:6" ht="15.75" thickBot="1" x14ac:dyDescent="0.3">
      <c r="B22" s="31" t="s">
        <v>20</v>
      </c>
      <c r="C22" s="32" t="s">
        <v>25</v>
      </c>
      <c r="D22" s="68">
        <f>((D9-D10)*D11*24*D12/D13*D14)/1000</f>
        <v>76.338151260504205</v>
      </c>
      <c r="E22" s="65">
        <f t="shared" si="0"/>
        <v>76.338151260504205</v>
      </c>
      <c r="F22" s="63" t="s">
        <v>27</v>
      </c>
    </row>
    <row r="24" spans="2:6" ht="15.75" thickBot="1" x14ac:dyDescent="0.3"/>
    <row r="25" spans="2:6" ht="17.25" customHeight="1" thickBot="1" x14ac:dyDescent="0.3">
      <c r="B25" s="47" t="s">
        <v>39</v>
      </c>
      <c r="C25" s="48" t="s">
        <v>38</v>
      </c>
    </row>
    <row r="26" spans="2:6" x14ac:dyDescent="0.25">
      <c r="B26" s="46" t="s">
        <v>40</v>
      </c>
      <c r="C26" s="70">
        <f>(ROUND(([1]Kontinet!$I$7+[1]Kontinet!$I$26)/2*100,2))</f>
        <v>53.86</v>
      </c>
    </row>
    <row r="27" spans="2:6" x14ac:dyDescent="0.25">
      <c r="B27" s="46" t="s">
        <v>41</v>
      </c>
      <c r="C27" s="70">
        <f>(ROUND(([1]Kontinet!$I$12+[1]Kontinet!$I$31)/2*100,2))</f>
        <v>3.57</v>
      </c>
    </row>
    <row r="28" spans="2:6" ht="15.75" thickBot="1" x14ac:dyDescent="0.3">
      <c r="B28" s="39" t="s">
        <v>42</v>
      </c>
      <c r="C28" s="71">
        <f>(ROUND(([1]Kontinet!$I$16+[1]Kontinet!$I$36)/2*100,2))</f>
        <v>43.42</v>
      </c>
    </row>
  </sheetData>
  <mergeCells count="3">
    <mergeCell ref="B5:B14"/>
    <mergeCell ref="B4:C4"/>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EOPZ</vt:lpstr>
      <vt:lpstr>Odabir lista</vt:lpstr>
      <vt:lpstr>DP</vt:lpstr>
      <vt:lpstr>JP</vt:lpstr>
      <vt:lpstr>pomoćna</vt:lpstr>
      <vt:lpstr>'Odabir lista'!_ftn1</vt:lpstr>
      <vt:lpstr>'Odabir lista'!_ftnref1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Svedek</dc:creator>
  <cp:lastModifiedBy>Veronika Tomac</cp:lastModifiedBy>
  <dcterms:created xsi:type="dcterms:W3CDTF">2019-12-02T10:45:55Z</dcterms:created>
  <dcterms:modified xsi:type="dcterms:W3CDTF">2020-02-17T14:37:22Z</dcterms:modified>
</cp:coreProperties>
</file>